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2120" windowHeight="9060" activeTab="2"/>
  </bookViews>
  <sheets>
    <sheet name="IS" sheetId="1" r:id="rId1"/>
    <sheet name="BS" sheetId="2" r:id="rId2"/>
    <sheet name="EQUITY" sheetId="3" r:id="rId3"/>
    <sheet name="CFS" sheetId="4" r:id="rId4"/>
    <sheet name="IS(C)" sheetId="5" state="hidden" r:id="rId5"/>
    <sheet name="Sheet1" sheetId="6" r:id="rId6"/>
  </sheets>
  <definedNames>
    <definedName name="_xlnm.Print_Area" localSheetId="1">'BS'!$A$1:$H$70</definedName>
    <definedName name="_xlnm.Print_Area" localSheetId="3">'CFS'!$A$1:$F$80</definedName>
    <definedName name="_xlnm.Print_Area" localSheetId="2">'EQUITY'!$A$1:$R$48</definedName>
    <definedName name="_xlnm.Print_Area" localSheetId="0">'IS'!$A$1:$J$50</definedName>
    <definedName name="_xlnm.Print_Area" localSheetId="4">'IS(C)'!$A$1:$L$45</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'CFS'!$A$1:$F$77</definedName>
    <definedName name="Z_6CDAF422_E1FA_4C5A_864E_67720A6EE471_.wvu.PrintArea" localSheetId="0" hidden="1">'IS'!$A$1:$J$54</definedName>
    <definedName name="Z_6CDAF422_E1FA_4C5A_864E_67720A6EE471_.wvu.PrintArea" localSheetId="4" hidden="1">'IS(C)'!$A$1:$L$61</definedName>
    <definedName name="Z_6CDAF422_E1FA_4C5A_864E_67720A6EE471_.wvu.Rows" localSheetId="1" hidden="1">'BS'!$16:$17,'BS'!#REF!,'BS'!$53:$57,'BS'!#REF!,'BS'!#REF!,'BS'!#REF!</definedName>
    <definedName name="Z_6CDAF422_E1FA_4C5A_864E_67720A6EE471_.wvu.Rows" localSheetId="3" hidden="1">'CFS'!$12:$12,'CFS'!$17:$18,'CFS'!$30:$30,'CFS'!#REF!,'CFS'!$48:$51,'CFS'!#REF!,'CFS'!#REF!,'CFS'!#REF!</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'CFS'!$A$1:$F$86</definedName>
    <definedName name="Z_B6741961_418F_43F7_A18B_085ED26DEBFF_.wvu.PrintArea" localSheetId="2" hidden="1">'EQUITY'!$A$1:$N$53</definedName>
    <definedName name="Z_B6741961_418F_43F7_A18B_085ED26DEBFF_.wvu.PrintArea" localSheetId="0" hidden="1">'IS'!$A$1:$J$54</definedName>
    <definedName name="Z_B6741961_418F_43F7_A18B_085ED26DEBFF_.wvu.PrintArea" localSheetId="4" hidden="1">'IS(C)'!$A$1:$L$61</definedName>
    <definedName name="Z_B6741961_418F_43F7_A18B_085ED26DEBFF_.wvu.Rows" localSheetId="1" hidden="1">'BS'!$16:$17,'BS'!#REF!,'BS'!$53:$57,'BS'!#REF!,'BS'!#REF!,'BS'!#REF!</definedName>
    <definedName name="Z_B6741961_418F_43F7_A18B_085ED26DEBFF_.wvu.Rows" localSheetId="3" hidden="1">'CFS'!$12:$12,'CFS'!$17:$18,'CFS'!$30:$30,'CFS'!#REF!,'CFS'!$48:$51,'CFS'!#REF!,'CFS'!#REF!,'CFS'!#REF!</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'BS'!$A$1:$H$70</definedName>
    <definedName name="Z_F682B0F5_947C_46BA_86A5_720697DF2AE4_.wvu.PrintArea" localSheetId="3" hidden="1">'CFS'!$A$1:$F$80</definedName>
    <definedName name="Z_F682B0F5_947C_46BA_86A5_720697DF2AE4_.wvu.PrintArea" localSheetId="2" hidden="1">'EQUITY'!$A$1:$N$48</definedName>
    <definedName name="Z_F682B0F5_947C_46BA_86A5_720697DF2AE4_.wvu.PrintArea" localSheetId="0" hidden="1">'IS'!$A$1:$J$50</definedName>
    <definedName name="Z_F682B0F5_947C_46BA_86A5_720697DF2AE4_.wvu.PrintArea" localSheetId="4" hidden="1">'IS(C)'!$A$1:$L$45</definedName>
    <definedName name="Z_F682B0F5_947C_46BA_86A5_720697DF2AE4_.wvu.Rows" localSheetId="1" hidden="1">'BS'!$16:$21,'BS'!$53:$57,'BS'!$58:$58,'BS'!#REF!</definedName>
    <definedName name="Z_F682B0F5_947C_46BA_86A5_720697DF2AE4_.wvu.Rows" localSheetId="3" hidden="1">'CFS'!$12:$12,'CFS'!$17:$18,'CFS'!#REF!,'CFS'!$50:$51,'CFS'!#REF!,'CFS'!#REF!</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'CFS'!$A$1:$F$86</definedName>
    <definedName name="Z_F82715CB_C8A9_4581_A160_791F2F84803C_.wvu.PrintArea" localSheetId="2" hidden="1">'EQUITY'!$A$1:$N$53</definedName>
    <definedName name="Z_F82715CB_C8A9_4581_A160_791F2F84803C_.wvu.PrintArea" localSheetId="0" hidden="1">'IS'!$A$1:$J$54</definedName>
    <definedName name="Z_F82715CB_C8A9_4581_A160_791F2F84803C_.wvu.PrintArea" localSheetId="4" hidden="1">'IS(C)'!$A$1:$L$61</definedName>
    <definedName name="Z_F82715CB_C8A9_4581_A160_791F2F84803C_.wvu.Rows" localSheetId="1" hidden="1">'BS'!$16:$17,'BS'!#REF!,'BS'!$53:$57,'BS'!#REF!,'BS'!#REF!,'BS'!#REF!</definedName>
    <definedName name="Z_F82715CB_C8A9_4581_A160_791F2F84803C_.wvu.Rows" localSheetId="3" hidden="1">'CFS'!$12:$12,'CFS'!$17:$18,'CFS'!$30:$30,'CFS'!#REF!,'CFS'!$48:$51,'CFS'!#REF!,'CFS'!#REF!,'CFS'!#REF!</definedName>
  </definedNames>
  <calcPr fullCalcOnLoad="1"/>
</workbook>
</file>

<file path=xl/sharedStrings.xml><?xml version="1.0" encoding="utf-8"?>
<sst xmlns="http://schemas.openxmlformats.org/spreadsheetml/2006/main" count="275" uniqueCount="197">
  <si>
    <t xml:space="preserve">Trade and other receivables </t>
  </si>
  <si>
    <t>As at 1 July 2010</t>
  </si>
  <si>
    <t>As at 1 July 2011</t>
  </si>
  <si>
    <t>CONSOLIDATED INCOME STATEMENTS</t>
  </si>
  <si>
    <t>CURRENT YEAR</t>
  </si>
  <si>
    <t>QUARTER ENDED</t>
  </si>
  <si>
    <t>TO DATE</t>
  </si>
  <si>
    <t>RM</t>
  </si>
  <si>
    <t>B13a</t>
  </si>
  <si>
    <t>B13b</t>
  </si>
  <si>
    <t>AS AT END OF CURRENT YEAR QUARTER</t>
  </si>
  <si>
    <t>ENDED</t>
  </si>
  <si>
    <t>Note</t>
  </si>
  <si>
    <t>OTHER INVESTMENT</t>
  </si>
  <si>
    <t xml:space="preserve">RESEARCH AND DEVELOPMENT </t>
  </si>
  <si>
    <t xml:space="preserve"> EXPENDITURE</t>
  </si>
  <si>
    <t>Inventories</t>
  </si>
  <si>
    <t>Amount owing to Directors</t>
  </si>
  <si>
    <t>B9</t>
  </si>
  <si>
    <t>Short-Term Borrowing-BA</t>
  </si>
  <si>
    <t>Short-Term Borrowing-TL</t>
  </si>
  <si>
    <t>Short-Term Borrowing-Lease</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</si>
  <si>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</si>
  <si>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</si>
  <si>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</si>
  <si>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</si>
  <si>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</si>
  <si>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</si>
  <si>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</si>
  <si>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</si>
  <si>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</si>
  <si>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</si>
  <si>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</si>
  <si>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</si>
  <si>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</si>
  <si>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</si>
  <si>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</si>
  <si>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</si>
  <si>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</si>
  <si>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</si>
  <si>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</si>
  <si>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</si>
  <si>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</si>
  <si>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</si>
  <si>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</si>
  <si>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</si>
  <si>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</si>
  <si>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</si>
  <si>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NOTES TO  CASH FLOW STATEMENT</t>
  </si>
  <si>
    <t>Cash and cash equivalents comprise of:</t>
  </si>
  <si>
    <t>Fixed deposits with a licensed bank</t>
  </si>
  <si>
    <t>Cash and bank balances</t>
  </si>
  <si>
    <t xml:space="preserve">Foreign </t>
  </si>
  <si>
    <t xml:space="preserve">Exchange </t>
  </si>
  <si>
    <t>Reserve</t>
  </si>
  <si>
    <t>Share</t>
  </si>
  <si>
    <t>Fluctuation</t>
  </si>
  <si>
    <t>on</t>
  </si>
  <si>
    <t>Capital</t>
  </si>
  <si>
    <t>Profits</t>
  </si>
  <si>
    <t>Consolidation</t>
  </si>
  <si>
    <t>Premium</t>
  </si>
  <si>
    <t>Total</t>
  </si>
  <si>
    <t>(UNAUDITED)</t>
  </si>
  <si>
    <t>(AUDITED)</t>
  </si>
  <si>
    <t>Changes in working capital:-</t>
  </si>
  <si>
    <t>Receivables</t>
  </si>
  <si>
    <t>Payables</t>
  </si>
  <si>
    <t>Proceeds from disposal of property, plant and equipment</t>
  </si>
  <si>
    <t>Depreciation of property, plant and equipment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</si>
  <si>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</si>
  <si>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</si>
  <si>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</si>
  <si>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</si>
  <si>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</si>
  <si>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</si>
  <si>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</si>
  <si>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</si>
  <si>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</si>
  <si>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</si>
  <si>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</si>
  <si>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</si>
  <si>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</si>
  <si>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</si>
  <si>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</si>
  <si>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</si>
  <si>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</si>
  <si>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Earning per share (sen)</t>
  </si>
  <si>
    <t>Diluted earning per share (sen)</t>
  </si>
  <si>
    <t>Short-term borrowing-OD</t>
  </si>
  <si>
    <t>Tax payable</t>
  </si>
  <si>
    <t>Deferred taxation</t>
  </si>
  <si>
    <t>Repayment of hire purchase creditors</t>
  </si>
  <si>
    <t>Net increase/(decrease) in cash and bank balances</t>
  </si>
  <si>
    <t>Cash and cash equivalents at beginning of year</t>
  </si>
  <si>
    <t>INDIVIDUAL QUARTER</t>
  </si>
  <si>
    <t>CUMULATIVE QUARTER</t>
  </si>
  <si>
    <t>N/A</t>
  </si>
  <si>
    <t>QUARTER ENDED*</t>
  </si>
  <si>
    <t>PERIOD ENDED*</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</si>
  <si>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</si>
  <si>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</si>
  <si>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</si>
  <si>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</si>
  <si>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</si>
  <si>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1ST QUARTER</t>
  </si>
  <si>
    <t>2ND QUARTER</t>
  </si>
  <si>
    <t>3RD QUARTER</t>
  </si>
  <si>
    <t>4TH QUARTER</t>
  </si>
  <si>
    <t>CUMULATIVE</t>
  </si>
  <si>
    <t>QUARTER</t>
  </si>
  <si>
    <t>Notes : Reclassification A/C</t>
  </si>
  <si>
    <t>Financial Charges</t>
  </si>
  <si>
    <t>1st Quarter</t>
  </si>
  <si>
    <t>Admin Charges</t>
  </si>
  <si>
    <t>Other Operating Exp</t>
  </si>
  <si>
    <t>Add</t>
  </si>
  <si>
    <t>Less</t>
  </si>
  <si>
    <t>Diluted earnings per share (sen)</t>
  </si>
  <si>
    <t xml:space="preserve"> </t>
  </si>
  <si>
    <t>Net asset per share (sen)</t>
  </si>
  <si>
    <t>Other reserves</t>
  </si>
  <si>
    <t>Reserves</t>
  </si>
  <si>
    <t>AS AT THE FINANCIAL YEAR ENDED</t>
  </si>
  <si>
    <t>Share based payment under ESOS</t>
  </si>
  <si>
    <t>Dividend paid</t>
  </si>
  <si>
    <t>Amortisation</t>
  </si>
  <si>
    <t>Intangible assets</t>
  </si>
  <si>
    <t>Difference</t>
  </si>
  <si>
    <t>Gain on disposal of property, plant and equipment</t>
  </si>
  <si>
    <t>Tax (paid)/refund</t>
  </si>
  <si>
    <t>Unrealised loss/(gain) of foreign exchange</t>
  </si>
  <si>
    <t>MIKRO MSC BERHAD (738171-M)</t>
  </si>
  <si>
    <t>CONDENSED CONSOLIDATED INCOME STATEMENTS</t>
  </si>
  <si>
    <t>Expenses</t>
  </si>
  <si>
    <t>Profit before tax</t>
  </si>
  <si>
    <t>Profit for the period</t>
  </si>
  <si>
    <t>Attributable to:</t>
  </si>
  <si>
    <t>Equity holders of the company</t>
  </si>
  <si>
    <t>Basic earnings per share (in sen)</t>
  </si>
  <si>
    <t>CONDENSED CONSOLIDATED STATEMENT OF CHANGES IN EQUITY</t>
  </si>
  <si>
    <t xml:space="preserve">Share </t>
  </si>
  <si>
    <t xml:space="preserve">Share Option </t>
  </si>
  <si>
    <t>Retained</t>
  </si>
  <si>
    <t>Minority</t>
  </si>
  <si>
    <t>Interest</t>
  </si>
  <si>
    <t>Equity</t>
  </si>
  <si>
    <t>Total comprehensive income for the period</t>
  </si>
  <si>
    <t>ASSETS</t>
  </si>
  <si>
    <t>Property, plant and equipment</t>
  </si>
  <si>
    <t>Non-Current Assets</t>
  </si>
  <si>
    <t>Current Assets</t>
  </si>
  <si>
    <t>TOTAL ASSETS</t>
  </si>
  <si>
    <t>EQUITY AND LIABILITIES</t>
  </si>
  <si>
    <t>Equity attributable to owners of the company</t>
  </si>
  <si>
    <t>Share premium</t>
  </si>
  <si>
    <t>Share capital</t>
  </si>
  <si>
    <t>TOTAL EQUITY</t>
  </si>
  <si>
    <t>Non-Current Liabilities</t>
  </si>
  <si>
    <t>Long term bank borrowings</t>
  </si>
  <si>
    <t>Current Liabilities</t>
  </si>
  <si>
    <t>Trade and other payables</t>
  </si>
  <si>
    <t>Short term borrowing</t>
  </si>
  <si>
    <t>TOTAL LIABILITIES</t>
  </si>
  <si>
    <t>TOTAL EQUITY AND LIABILITIES</t>
  </si>
  <si>
    <t>CONDENSED CONSOLIDATED CASH FLOW STATEMENTS</t>
  </si>
  <si>
    <t>Retained earnings</t>
  </si>
  <si>
    <t>MIKRO MSC BERHAD (423468-T)</t>
  </si>
  <si>
    <t>Proceeds from issuance of ordinary shares under ESOS</t>
  </si>
  <si>
    <t>30/06/2011</t>
  </si>
  <si>
    <t>PPE written off</t>
  </si>
  <si>
    <t>Intangible assets written off</t>
  </si>
  <si>
    <t>Ordinary shares issued pursuant to :</t>
  </si>
  <si>
    <t xml:space="preserve"> - ESOS</t>
  </si>
  <si>
    <t>Inventories written off</t>
  </si>
  <si>
    <t>FOR THE QUARTER ENDED 30 JUNE 2012</t>
  </si>
  <si>
    <t>The unaudited results of Mikro MSC Berhad and its subsidiaries for the period ended 30 June 2012 are as follows:-</t>
  </si>
  <si>
    <t>The condensed consolidated income statement should be read in conjunction with the Group's audited financial statements for the financial year ended 30 June 2011 and the accompanying explanatory notes attached to the interim financial statements.</t>
  </si>
  <si>
    <t>The condensed consolidated balance sheets should be read in conjunction with the Group's audited financial statements for the financial year ended 30 June 2011 and the accompanying explanatory notes attached to the interim financial statements.</t>
  </si>
  <si>
    <t>The condensed consolidated statement of changes in equity should be read in conjunction with the Group's audited financial statements for the financial year ended 30 June 2011 and the accompanying explanatory notes attached to the interim financial statements.</t>
  </si>
  <si>
    <t>The condensed consolidated cash flow statement should be read in conjunction with the Group's audited financial statements for the financial year ended 30 June 2011 and the accompanying explanatory notes attached to the interim financial statements.</t>
  </si>
  <si>
    <t>30/09/11</t>
  </si>
  <si>
    <t>31/12/11</t>
  </si>
  <si>
    <t>31/03/12</t>
  </si>
  <si>
    <t>30/06/12</t>
  </si>
  <si>
    <t>Net financing obtained from hire purchse</t>
  </si>
  <si>
    <t>CONDENSED CONSOLIDATED STATEMENT OF FINANCIAL POSITION</t>
  </si>
  <si>
    <t>AS AT 30/06/2012</t>
  </si>
  <si>
    <t>The unaudited results of Mikro MSC Berhad and its subsidiaries ("Group") for the period ended 30 June 2012 are as follows:-</t>
  </si>
  <si>
    <t>30/06/2012</t>
  </si>
  <si>
    <t>AS AT 30 JUNE 2012</t>
  </si>
  <si>
    <t>Balance as at 30 June 2012</t>
  </si>
  <si>
    <t>Balance as at 30 June 2011</t>
  </si>
  <si>
    <t>IA written off</t>
  </si>
  <si>
    <t>Non controlling interest</t>
  </si>
  <si>
    <t>Ordinary shares contributed by NCI</t>
  </si>
  <si>
    <t>Tax Recoverable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</si>
</sst>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48">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1">
    <xf numFmtId="0" fontId="0" fillId="0" borderId="0" xfId="0" applyAlignment="1">
      <alignment/>
    </xf>
    <xf numFmtId="0" fontId="5" fillId="0" borderId="0" xfId="58" applyFont="1" applyAlignment="1">
      <alignment horizontal="left"/>
      <protection/>
    </xf>
    <xf numFmtId="0" fontId="5" fillId="0" borderId="0" xfId="58" applyFont="1" applyAlignment="1">
      <alignment horizontal="center"/>
      <protection/>
    </xf>
    <xf numFmtId="0" fontId="5" fillId="0" borderId="0" xfId="58" applyFont="1" applyAlignment="1">
      <alignment horizontal="left"/>
      <protection/>
    </xf>
    <xf numFmtId="0" fontId="6" fillId="0" borderId="0" xfId="58" applyFont="1">
      <alignment/>
      <protection/>
    </xf>
    <xf numFmtId="0" fontId="5" fillId="0" borderId="0" xfId="58" applyFont="1">
      <alignment/>
      <protection/>
    </xf>
    <xf numFmtId="0" fontId="6" fillId="0" borderId="0" xfId="58" applyFont="1" applyAlignment="1">
      <alignment horizontal="left"/>
      <protection/>
    </xf>
    <xf numFmtId="0" fontId="1" fillId="0" borderId="0" xfId="60" applyAlignment="1">
      <alignment horizontal="right"/>
      <protection/>
    </xf>
    <xf numFmtId="0" fontId="7" fillId="0" borderId="0" xfId="58" applyFont="1">
      <alignment/>
      <protection/>
    </xf>
    <xf numFmtId="0" fontId="5" fillId="0" borderId="10" xfId="58" applyFont="1" applyBorder="1" applyAlignment="1">
      <alignment horizontal="center"/>
      <protection/>
    </xf>
    <xf numFmtId="0" fontId="5" fillId="0" borderId="0" xfId="58" applyFont="1" applyFill="1" applyAlignment="1">
      <alignment horizontal="center"/>
      <protection/>
    </xf>
    <xf numFmtId="0" fontId="6" fillId="0" borderId="0" xfId="58" applyFont="1" applyAlignment="1">
      <alignment horizontal="center"/>
      <protection/>
    </xf>
    <xf numFmtId="186" fontId="6" fillId="0" borderId="0" xfId="44" applyNumberFormat="1" applyFont="1" applyFill="1" applyBorder="1" applyAlignment="1" applyProtection="1">
      <alignment/>
      <protection/>
    </xf>
    <xf numFmtId="186" fontId="6" fillId="0" borderId="0" xfId="44" applyNumberFormat="1" applyFont="1" applyFill="1" applyBorder="1" applyAlignment="1" applyProtection="1">
      <alignment horizontal="center"/>
      <protection/>
    </xf>
    <xf numFmtId="186" fontId="6" fillId="0" borderId="10" xfId="44" applyNumberFormat="1" applyFont="1" applyFill="1" applyBorder="1" applyAlignment="1" applyProtection="1">
      <alignment/>
      <protection/>
    </xf>
    <xf numFmtId="0" fontId="8" fillId="0" borderId="0" xfId="58" applyFont="1">
      <alignment/>
      <protection/>
    </xf>
    <xf numFmtId="186" fontId="6" fillId="0" borderId="11"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6" fillId="33" borderId="0" xfId="0" applyFont="1" applyFill="1" applyAlignment="1">
      <alignment/>
    </xf>
    <xf numFmtId="0" fontId="5" fillId="0" borderId="0" xfId="58" applyFont="1">
      <alignment/>
      <protection/>
    </xf>
    <xf numFmtId="14" fontId="6" fillId="0" borderId="0" xfId="58" applyNumberFormat="1" applyFont="1">
      <alignment/>
      <protection/>
    </xf>
    <xf numFmtId="0" fontId="5" fillId="0" borderId="0" xfId="58" applyFont="1" applyBorder="1" applyAlignment="1">
      <alignment horizontal="left"/>
      <protection/>
    </xf>
    <xf numFmtId="0" fontId="5" fillId="0" borderId="0" xfId="58" applyFont="1" applyAlignment="1">
      <alignment horizontal="center"/>
      <protection/>
    </xf>
    <xf numFmtId="43" fontId="6" fillId="0" borderId="0" xfId="42" applyFont="1" applyAlignment="1">
      <alignment horizontal="center"/>
    </xf>
    <xf numFmtId="186" fontId="6" fillId="0" borderId="0" xfId="44" applyNumberFormat="1" applyFont="1" applyFill="1" applyBorder="1" applyAlignment="1" applyProtection="1">
      <alignment/>
      <protection/>
    </xf>
    <xf numFmtId="186" fontId="6" fillId="0" borderId="12" xfId="44" applyNumberFormat="1" applyFont="1" applyFill="1" applyBorder="1" applyAlignment="1" applyProtection="1">
      <alignment/>
      <protection/>
    </xf>
    <xf numFmtId="186" fontId="6" fillId="0" borderId="13" xfId="44" applyNumberFormat="1" applyFont="1" applyFill="1" applyBorder="1" applyAlignment="1" applyProtection="1">
      <alignment/>
      <protection/>
    </xf>
    <xf numFmtId="0" fontId="6" fillId="0" borderId="0" xfId="58" applyFont="1">
      <alignment/>
      <protection/>
    </xf>
    <xf numFmtId="186" fontId="9" fillId="0" borderId="0" xfId="44" applyNumberFormat="1" applyFont="1" applyFill="1" applyBorder="1" applyAlignment="1" applyProtection="1">
      <alignment/>
      <protection/>
    </xf>
    <xf numFmtId="0" fontId="6" fillId="0" borderId="0" xfId="60" applyFont="1" applyFill="1">
      <alignment/>
      <protection/>
    </xf>
    <xf numFmtId="0" fontId="6" fillId="0" borderId="0" xfId="60" applyFont="1" applyFill="1" applyBorder="1" applyAlignment="1">
      <alignment horizontal="center"/>
      <protection/>
    </xf>
    <xf numFmtId="0" fontId="1" fillId="0" borderId="0" xfId="60" applyFont="1" applyFill="1">
      <alignment/>
      <protection/>
    </xf>
    <xf numFmtId="0" fontId="5" fillId="0" borderId="0" xfId="60" applyFont="1" applyFill="1" applyBorder="1">
      <alignment/>
      <protection/>
    </xf>
    <xf numFmtId="0" fontId="5" fillId="0" borderId="0" xfId="58" applyFont="1" applyFill="1" applyBorder="1" applyAlignment="1">
      <alignment horizontal="center"/>
      <protection/>
    </xf>
    <xf numFmtId="0" fontId="10" fillId="0" borderId="0" xfId="58" applyFont="1" applyFill="1">
      <alignment/>
      <protection/>
    </xf>
    <xf numFmtId="0" fontId="5" fillId="0" borderId="0" xfId="60" applyFont="1" applyFill="1" applyBorder="1" applyAlignment="1">
      <alignment horizontal="center"/>
      <protection/>
    </xf>
    <xf numFmtId="0" fontId="6" fillId="0" borderId="0" xfId="60" applyFont="1" applyFill="1" applyBorder="1">
      <alignment/>
      <protection/>
    </xf>
    <xf numFmtId="0" fontId="1" fillId="0" borderId="0" xfId="60" applyFont="1" applyFill="1" applyBorder="1" applyAlignment="1">
      <alignment horizontal="center"/>
      <protection/>
    </xf>
    <xf numFmtId="0" fontId="1" fillId="0" borderId="0" xfId="60" applyFont="1" applyFill="1" applyAlignment="1">
      <alignment horizontal="center"/>
      <protection/>
    </xf>
    <xf numFmtId="0" fontId="6" fillId="0" borderId="0" xfId="60" applyFont="1" applyFill="1" applyBorder="1">
      <alignment/>
      <protection/>
    </xf>
    <xf numFmtId="186" fontId="6" fillId="0" borderId="0" xfId="42" applyNumberFormat="1" applyFont="1" applyFill="1" applyBorder="1" applyAlignment="1" applyProtection="1">
      <alignment horizontal="center"/>
      <protection/>
    </xf>
    <xf numFmtId="186" fontId="6" fillId="0" borderId="14"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center"/>
      <protection/>
    </xf>
    <xf numFmtId="0" fontId="6" fillId="0" borderId="0" xfId="60" applyFont="1" applyFill="1">
      <alignment/>
      <protection/>
    </xf>
    <xf numFmtId="186" fontId="6" fillId="0" borderId="14" xfId="42" applyNumberFormat="1" applyFont="1" applyFill="1" applyBorder="1" applyAlignment="1" applyProtection="1">
      <alignment horizontal="center"/>
      <protection/>
    </xf>
    <xf numFmtId="186" fontId="5" fillId="0" borderId="0" xfId="42" applyNumberFormat="1" applyFont="1" applyFill="1" applyBorder="1" applyAlignment="1" applyProtection="1">
      <alignment horizontal="center"/>
      <protection/>
    </xf>
    <xf numFmtId="193" fontId="6" fillId="0" borderId="0" xfId="42" applyNumberFormat="1" applyFont="1" applyFill="1" applyAlignment="1">
      <alignment/>
    </xf>
    <xf numFmtId="193" fontId="6" fillId="0" borderId="0" xfId="42" applyNumberFormat="1" applyFont="1" applyFill="1" applyAlignment="1">
      <alignment horizontal="center"/>
    </xf>
    <xf numFmtId="193" fontId="6" fillId="0" borderId="0" xfId="42" applyNumberFormat="1" applyFont="1" applyFill="1" applyBorder="1" applyAlignment="1">
      <alignment horizontal="center"/>
    </xf>
    <xf numFmtId="193" fontId="6" fillId="0" borderId="14" xfId="42" applyNumberFormat="1" applyFont="1" applyFill="1" applyBorder="1" applyAlignment="1">
      <alignment horizontal="center"/>
    </xf>
    <xf numFmtId="0" fontId="5" fillId="0" borderId="0" xfId="60" applyFont="1" applyFill="1" applyBorder="1">
      <alignment/>
      <protection/>
    </xf>
    <xf numFmtId="0" fontId="6" fillId="0" borderId="0" xfId="60" applyFont="1" applyFill="1" applyBorder="1">
      <alignment/>
      <protection/>
    </xf>
    <xf numFmtId="186" fontId="6" fillId="0" borderId="0" xfId="42" applyNumberFormat="1" applyFont="1" applyFill="1" applyBorder="1" applyAlignment="1">
      <alignment horizontal="center"/>
    </xf>
    <xf numFmtId="0" fontId="11" fillId="0" borderId="0" xfId="60" applyFont="1" applyFill="1">
      <alignment/>
      <protection/>
    </xf>
    <xf numFmtId="0" fontId="12" fillId="0" borderId="0" xfId="60" applyFont="1" applyFill="1">
      <alignment/>
      <protection/>
    </xf>
    <xf numFmtId="0" fontId="6" fillId="0" borderId="0" xfId="60" applyFont="1" applyFill="1" applyBorder="1">
      <alignment/>
      <protection/>
    </xf>
    <xf numFmtId="193" fontId="12" fillId="0" borderId="0" xfId="42" applyNumberFormat="1" applyFont="1" applyFill="1" applyAlignment="1">
      <alignment/>
    </xf>
    <xf numFmtId="193" fontId="12" fillId="0" borderId="14" xfId="42" applyNumberFormat="1" applyFont="1" applyFill="1" applyBorder="1" applyAlignment="1">
      <alignment/>
    </xf>
    <xf numFmtId="193" fontId="12" fillId="0" borderId="0" xfId="42" applyNumberFormat="1" applyFont="1" applyFill="1" applyBorder="1" applyAlignment="1">
      <alignment/>
    </xf>
    <xf numFmtId="0" fontId="6" fillId="0" borderId="0" xfId="60" applyFont="1" applyFill="1">
      <alignment/>
      <protection/>
    </xf>
    <xf numFmtId="186" fontId="6" fillId="0" borderId="0" xfId="60" applyNumberFormat="1" applyFont="1" applyFill="1" applyAlignment="1">
      <alignment horizontal="center"/>
      <protection/>
    </xf>
    <xf numFmtId="186" fontId="6" fillId="0" borderId="0" xfId="60" applyNumberFormat="1" applyFont="1" applyFill="1" applyBorder="1" applyAlignment="1">
      <alignment horizontal="center"/>
      <protection/>
    </xf>
    <xf numFmtId="0" fontId="5" fillId="0" borderId="0" xfId="60" applyFont="1" applyFill="1" applyBorder="1">
      <alignment/>
      <protection/>
    </xf>
    <xf numFmtId="0" fontId="6" fillId="0" borderId="0" xfId="60" applyFont="1" applyFill="1" applyBorder="1" applyAlignment="1">
      <alignment horizontal="center"/>
      <protection/>
    </xf>
    <xf numFmtId="186" fontId="5" fillId="0" borderId="0" xfId="60" applyNumberFormat="1" applyFont="1" applyFill="1" applyBorder="1" applyAlignment="1">
      <alignment horizontal="center"/>
      <protection/>
    </xf>
    <xf numFmtId="186" fontId="6" fillId="0" borderId="0" xfId="42" applyNumberFormat="1" applyFont="1" applyFill="1" applyBorder="1" applyAlignment="1" applyProtection="1">
      <alignment/>
      <protection/>
    </xf>
    <xf numFmtId="0" fontId="6" fillId="0" borderId="0" xfId="60" applyFont="1" applyFill="1" applyAlignment="1">
      <alignment horizontal="center"/>
      <protection/>
    </xf>
    <xf numFmtId="0" fontId="6" fillId="0" borderId="0" xfId="60" applyFont="1" applyFill="1" applyBorder="1" applyAlignment="1">
      <alignment horizontal="center"/>
      <protection/>
    </xf>
    <xf numFmtId="0" fontId="5" fillId="0" borderId="0" xfId="58" applyFont="1" applyBorder="1" applyAlignment="1">
      <alignment horizontal="left"/>
      <protection/>
    </xf>
    <xf numFmtId="186" fontId="5" fillId="0" borderId="0" xfId="44" applyNumberFormat="1" applyFont="1" applyBorder="1" applyAlignment="1">
      <alignment horizontal="left"/>
    </xf>
    <xf numFmtId="0" fontId="5" fillId="0" borderId="0" xfId="58" applyFont="1" applyBorder="1">
      <alignment/>
      <protection/>
    </xf>
    <xf numFmtId="186" fontId="6" fillId="0" borderId="0" xfId="44" applyNumberFormat="1" applyFont="1" applyAlignment="1">
      <alignment/>
    </xf>
    <xf numFmtId="189" fontId="6" fillId="0" borderId="0" xfId="58" applyNumberFormat="1" applyFont="1" applyBorder="1">
      <alignment/>
      <protection/>
    </xf>
    <xf numFmtId="189" fontId="6" fillId="0" borderId="0" xfId="58" applyNumberFormat="1" applyFont="1">
      <alignment/>
      <protection/>
    </xf>
    <xf numFmtId="186" fontId="6" fillId="0" borderId="0" xfId="58" applyNumberFormat="1" applyFont="1">
      <alignment/>
      <protection/>
    </xf>
    <xf numFmtId="0" fontId="6" fillId="0" borderId="0" xfId="58" applyFont="1" applyBorder="1">
      <alignment/>
      <protection/>
    </xf>
    <xf numFmtId="193" fontId="6" fillId="0" borderId="0" xfId="42" applyNumberFormat="1" applyFont="1" applyBorder="1" applyAlignment="1">
      <alignment/>
    </xf>
    <xf numFmtId="0" fontId="5" fillId="0" borderId="0" xfId="58" applyFont="1" applyFill="1" applyAlignment="1">
      <alignment horizontal="center"/>
      <protection/>
    </xf>
    <xf numFmtId="0" fontId="13" fillId="0" borderId="0" xfId="60" applyFont="1" applyFill="1" applyAlignment="1">
      <alignment horizontal="center"/>
      <protection/>
    </xf>
    <xf numFmtId="0" fontId="13" fillId="0" borderId="0" xfId="60" applyFont="1" applyFill="1" applyBorder="1" applyAlignment="1">
      <alignment horizontal="center"/>
      <protection/>
    </xf>
    <xf numFmtId="49" fontId="5" fillId="0" borderId="0" xfId="58" applyNumberFormat="1" applyFont="1" applyBorder="1" applyAlignment="1">
      <alignment/>
      <protection/>
    </xf>
    <xf numFmtId="186" fontId="6" fillId="0" borderId="14" xfId="44" applyNumberFormat="1" applyFont="1" applyFill="1" applyBorder="1" applyAlignment="1" applyProtection="1">
      <alignment/>
      <protection/>
    </xf>
    <xf numFmtId="186" fontId="6" fillId="0" borderId="0" xfId="58" applyNumberFormat="1" applyFont="1">
      <alignment/>
      <protection/>
    </xf>
    <xf numFmtId="186" fontId="6" fillId="0" borderId="0" xfId="44" applyNumberFormat="1" applyFont="1" applyFill="1" applyBorder="1" applyAlignment="1" applyProtection="1">
      <alignment/>
      <protection/>
    </xf>
    <xf numFmtId="0" fontId="6" fillId="0" borderId="0" xfId="58" applyFont="1" applyBorder="1">
      <alignment/>
      <protection/>
    </xf>
    <xf numFmtId="0" fontId="5" fillId="0" borderId="0" xfId="58" applyFont="1" applyAlignment="1">
      <alignment horizontal="right"/>
      <protection/>
    </xf>
    <xf numFmtId="0" fontId="5" fillId="0" borderId="0" xfId="60" applyFont="1" applyAlignment="1">
      <alignment horizontal="right"/>
      <protection/>
    </xf>
    <xf numFmtId="0" fontId="5" fillId="0" borderId="0" xfId="58" applyFont="1" applyAlignment="1">
      <alignment horizontal="right"/>
      <protection/>
    </xf>
    <xf numFmtId="0" fontId="5" fillId="0" borderId="10" xfId="58" applyFont="1" applyBorder="1" applyAlignment="1">
      <alignment horizontal="right"/>
      <protection/>
    </xf>
    <xf numFmtId="186" fontId="6" fillId="0" borderId="0" xfId="44" applyNumberFormat="1" applyFont="1" applyFill="1" applyBorder="1" applyAlignment="1" applyProtection="1">
      <alignment horizontal="right"/>
      <protection/>
    </xf>
    <xf numFmtId="186" fontId="6" fillId="0" borderId="14" xfId="44" applyNumberFormat="1" applyFont="1" applyFill="1" applyBorder="1" applyAlignment="1" applyProtection="1">
      <alignment horizontal="right"/>
      <protection/>
    </xf>
    <xf numFmtId="0" fontId="5" fillId="0" borderId="0" xfId="58" applyFont="1" applyFill="1" applyAlignment="1">
      <alignment horizontal="right"/>
      <protection/>
    </xf>
    <xf numFmtId="186" fontId="6" fillId="0" borderId="0" xfId="44" applyNumberFormat="1" applyFont="1" applyFill="1" applyBorder="1" applyAlignment="1" applyProtection="1">
      <alignment horizontal="right"/>
      <protection/>
    </xf>
    <xf numFmtId="0" fontId="6" fillId="0" borderId="0" xfId="58" applyFont="1" applyAlignment="1">
      <alignment horizontal="right"/>
      <protection/>
    </xf>
    <xf numFmtId="0" fontId="0" fillId="0" borderId="0" xfId="0" applyAlignment="1">
      <alignment vertical="top" wrapText="1"/>
    </xf>
    <xf numFmtId="186" fontId="6" fillId="0" borderId="15"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right"/>
      <protection/>
    </xf>
    <xf numFmtId="186" fontId="6" fillId="0" borderId="14" xfId="42" applyNumberFormat="1" applyFont="1" applyFill="1" applyBorder="1" applyAlignment="1" applyProtection="1">
      <alignment horizontal="right"/>
      <protection/>
    </xf>
    <xf numFmtId="186" fontId="6" fillId="0" borderId="16" xfId="42" applyNumberFormat="1" applyFont="1" applyFill="1" applyBorder="1" applyAlignment="1" applyProtection="1">
      <alignment horizontal="center"/>
      <protection/>
    </xf>
    <xf numFmtId="0" fontId="5" fillId="0" borderId="0" xfId="58" applyFont="1" applyFill="1" applyBorder="1" applyAlignment="1">
      <alignment horizontal="right"/>
      <protection/>
    </xf>
    <xf numFmtId="0" fontId="5" fillId="0" borderId="0" xfId="58" applyFont="1" applyFill="1" applyAlignment="1">
      <alignment horizontal="right"/>
      <protection/>
    </xf>
    <xf numFmtId="0" fontId="5" fillId="0" borderId="0" xfId="58" applyFont="1" applyFill="1" applyBorder="1" applyAlignment="1">
      <alignment horizontal="right"/>
      <protection/>
    </xf>
    <xf numFmtId="0" fontId="5" fillId="0" borderId="0" xfId="60" applyFont="1" applyFill="1" applyBorder="1" applyAlignment="1">
      <alignment horizontal="right"/>
      <protection/>
    </xf>
    <xf numFmtId="186" fontId="5" fillId="0" borderId="0" xfId="44" applyNumberFormat="1" applyFont="1" applyAlignment="1">
      <alignment horizontal="right"/>
    </xf>
    <xf numFmtId="186" fontId="5" fillId="0" borderId="10" xfId="44" applyNumberFormat="1" applyFont="1" applyBorder="1" applyAlignment="1">
      <alignment horizontal="right"/>
    </xf>
    <xf numFmtId="0" fontId="5" fillId="0" borderId="0" xfId="58" applyFont="1" applyAlignment="1">
      <alignment horizontal="right" wrapText="1"/>
      <protection/>
    </xf>
    <xf numFmtId="188" fontId="5" fillId="0" borderId="10" xfId="58" applyNumberFormat="1" applyFont="1" applyBorder="1" applyAlignment="1" quotePrefix="1">
      <alignment horizontal="right"/>
      <protection/>
    </xf>
    <xf numFmtId="187" fontId="5" fillId="0" borderId="10" xfId="58" applyNumberFormat="1" applyFont="1" applyBorder="1" applyAlignment="1">
      <alignment horizontal="right"/>
      <protection/>
    </xf>
    <xf numFmtId="0" fontId="5" fillId="0" borderId="0" xfId="58" applyFont="1" applyBorder="1" applyAlignment="1">
      <alignment horizontal="right"/>
      <protection/>
    </xf>
    <xf numFmtId="0" fontId="5" fillId="0" borderId="0" xfId="58" applyFont="1" applyBorder="1" applyAlignment="1">
      <alignment horizontal="right"/>
      <protection/>
    </xf>
    <xf numFmtId="0" fontId="5" fillId="0" borderId="0" xfId="58" applyFont="1" applyAlignment="1">
      <alignment horizontal="left"/>
      <protection/>
    </xf>
    <xf numFmtId="0" fontId="5" fillId="0" borderId="0" xfId="58" applyFont="1">
      <alignment/>
      <protection/>
    </xf>
    <xf numFmtId="0" fontId="5" fillId="0" borderId="10" xfId="58" applyFont="1" applyBorder="1" applyAlignment="1">
      <alignment horizontal="center"/>
      <protection/>
    </xf>
    <xf numFmtId="0" fontId="5" fillId="0" borderId="10" xfId="58" applyFont="1" applyBorder="1" applyAlignment="1">
      <alignment horizontal="right"/>
      <protection/>
    </xf>
    <xf numFmtId="186" fontId="6" fillId="0" borderId="14"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4" fontId="6" fillId="0" borderId="0" xfId="58" applyNumberFormat="1" applyFont="1" applyAlignment="1">
      <alignment horizontal="center"/>
      <protection/>
    </xf>
    <xf numFmtId="4" fontId="6" fillId="0" borderId="15" xfId="58" applyNumberFormat="1" applyFont="1" applyBorder="1" applyAlignment="1">
      <alignment horizontal="center"/>
      <protection/>
    </xf>
    <xf numFmtId="0" fontId="6" fillId="34" borderId="0" xfId="58" applyFont="1" applyFill="1">
      <alignment/>
      <protection/>
    </xf>
    <xf numFmtId="193" fontId="6" fillId="0" borderId="14" xfId="42" applyNumberFormat="1" applyFont="1" applyBorder="1" applyAlignment="1">
      <alignment/>
    </xf>
    <xf numFmtId="4" fontId="6" fillId="0" borderId="0" xfId="58" applyNumberFormat="1" applyFont="1">
      <alignment/>
      <protection/>
    </xf>
    <xf numFmtId="4" fontId="6" fillId="0" borderId="0" xfId="58" applyNumberFormat="1" applyFont="1" applyAlignment="1">
      <alignment horizontal="left"/>
      <protection/>
    </xf>
    <xf numFmtId="37" fontId="6" fillId="0" borderId="0" xfId="58" applyNumberFormat="1" applyFont="1">
      <alignment/>
      <protection/>
    </xf>
    <xf numFmtId="186" fontId="6" fillId="0" borderId="0" xfId="42" applyNumberFormat="1" applyFont="1" applyFill="1" applyBorder="1" applyAlignment="1" applyProtection="1">
      <alignment horizontal="right"/>
      <protection/>
    </xf>
    <xf numFmtId="0" fontId="0" fillId="0" borderId="0" xfId="0" applyAlignment="1">
      <alignment/>
    </xf>
    <xf numFmtId="193" fontId="6" fillId="0" borderId="0" xfId="42" applyNumberFormat="1" applyFont="1" applyAlignment="1">
      <alignment/>
    </xf>
    <xf numFmtId="193" fontId="6" fillId="0" borderId="17" xfId="42" applyNumberFormat="1" applyFont="1" applyBorder="1" applyAlignment="1">
      <alignment/>
    </xf>
    <xf numFmtId="4" fontId="6" fillId="0" borderId="0"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0" xfId="44" applyNumberFormat="1" applyFont="1" applyFill="1" applyBorder="1" applyAlignment="1" applyProtection="1">
      <alignment/>
      <protection/>
    </xf>
    <xf numFmtId="43" fontId="6" fillId="0" borderId="0" xfId="42" applyFont="1" applyFill="1" applyBorder="1" applyAlignment="1" applyProtection="1">
      <alignment horizontal="center"/>
      <protection/>
    </xf>
    <xf numFmtId="39" fontId="5" fillId="0" borderId="10" xfId="58" applyNumberFormat="1" applyFont="1" applyBorder="1" applyAlignment="1">
      <alignment horizontal="right"/>
      <protection/>
    </xf>
    <xf numFmtId="4" fontId="5" fillId="0" borderId="0" xfId="58" applyNumberFormat="1" applyFont="1" applyAlignment="1">
      <alignment horizontal="center"/>
      <protection/>
    </xf>
    <xf numFmtId="4" fontId="5" fillId="0" borderId="0" xfId="60" applyNumberFormat="1" applyFont="1" applyAlignment="1">
      <alignment horizontal="center"/>
      <protection/>
    </xf>
    <xf numFmtId="4" fontId="5" fillId="0" borderId="0" xfId="58" applyNumberFormat="1" applyFont="1" applyAlignment="1">
      <alignment horizontal="right"/>
      <protection/>
    </xf>
    <xf numFmtId="4" fontId="5" fillId="0" borderId="14" xfId="58" applyNumberFormat="1" applyFont="1" applyBorder="1" applyAlignment="1">
      <alignment horizontal="right"/>
      <protection/>
    </xf>
    <xf numFmtId="4" fontId="6" fillId="0" borderId="0" xfId="58" applyNumberFormat="1" applyFont="1" applyAlignment="1">
      <alignment horizontal="right"/>
      <protection/>
    </xf>
    <xf numFmtId="4" fontId="6" fillId="0" borderId="0" xfId="44" applyNumberFormat="1" applyFont="1" applyFill="1" applyBorder="1" applyAlignment="1" applyProtection="1">
      <alignment horizontal="right"/>
      <protection/>
    </xf>
    <xf numFmtId="4" fontId="6" fillId="0" borderId="14" xfId="44" applyNumberFormat="1" applyFont="1" applyFill="1" applyBorder="1" applyAlignment="1" applyProtection="1">
      <alignment horizontal="right"/>
      <protection/>
    </xf>
    <xf numFmtId="4" fontId="6" fillId="0" borderId="14" xfId="58" applyNumberFormat="1" applyFont="1" applyBorder="1" applyAlignment="1">
      <alignment horizontal="right"/>
      <protection/>
    </xf>
    <xf numFmtId="4" fontId="6" fillId="0" borderId="11" xfId="44" applyNumberFormat="1" applyFont="1" applyFill="1" applyBorder="1" applyAlignment="1" applyProtection="1">
      <alignment/>
      <protection/>
    </xf>
    <xf numFmtId="4" fontId="6" fillId="0" borderId="0" xfId="58" applyNumberFormat="1" applyFont="1" applyBorder="1" applyAlignment="1">
      <alignment horizontal="right"/>
      <protection/>
    </xf>
    <xf numFmtId="39" fontId="5" fillId="0" borderId="0" xfId="58" applyNumberFormat="1" applyFont="1" applyAlignment="1">
      <alignment horizontal="left"/>
      <protection/>
    </xf>
    <xf numFmtId="39" fontId="6" fillId="0" borderId="0" xfId="58" applyNumberFormat="1" applyFont="1">
      <alignment/>
      <protection/>
    </xf>
    <xf numFmtId="39" fontId="5" fillId="0" borderId="0" xfId="60" applyNumberFormat="1" applyFont="1" applyAlignment="1">
      <alignment horizontal="right"/>
      <protection/>
    </xf>
    <xf numFmtId="39" fontId="5" fillId="0" borderId="0" xfId="58" applyNumberFormat="1" applyFont="1" applyAlignment="1">
      <alignment horizontal="right"/>
      <protection/>
    </xf>
    <xf numFmtId="39" fontId="6" fillId="0" borderId="0" xfId="58" applyNumberFormat="1" applyFont="1" applyAlignment="1">
      <alignment horizontal="center"/>
      <protection/>
    </xf>
    <xf numFmtId="39" fontId="6" fillId="0" borderId="0" xfId="44" applyNumberFormat="1" applyFont="1" applyFill="1" applyBorder="1" applyAlignment="1" applyProtection="1">
      <alignment horizontal="right"/>
      <protection/>
    </xf>
    <xf numFmtId="39" fontId="6" fillId="0" borderId="14" xfId="44" applyNumberFormat="1" applyFont="1" applyFill="1" applyBorder="1" applyAlignment="1" applyProtection="1">
      <alignment horizontal="right"/>
      <protection/>
    </xf>
    <xf numFmtId="39" fontId="6" fillId="0" borderId="0" xfId="44" applyNumberFormat="1" applyFont="1" applyFill="1" applyBorder="1" applyAlignment="1" applyProtection="1">
      <alignment/>
      <protection/>
    </xf>
    <xf numFmtId="39" fontId="5" fillId="0" borderId="0" xfId="44" applyNumberFormat="1" applyFont="1" applyFill="1" applyBorder="1" applyAlignment="1" applyProtection="1">
      <alignment horizontal="right"/>
      <protection/>
    </xf>
    <xf numFmtId="39" fontId="6" fillId="0" borderId="11" xfId="44" applyNumberFormat="1" applyFont="1" applyFill="1" applyBorder="1" applyAlignment="1" applyProtection="1">
      <alignment/>
      <protection/>
    </xf>
    <xf numFmtId="39" fontId="6" fillId="0" borderId="0" xfId="58" applyNumberFormat="1" applyFont="1" applyBorder="1" applyAlignment="1">
      <alignment horizontal="right"/>
      <protection/>
    </xf>
    <xf numFmtId="37" fontId="5" fillId="0" borderId="0" xfId="58" applyNumberFormat="1" applyFont="1" applyAlignment="1">
      <alignment horizontal="left"/>
      <protection/>
    </xf>
    <xf numFmtId="37" fontId="5" fillId="0" borderId="0" xfId="58" applyNumberFormat="1" applyFont="1" applyAlignment="1">
      <alignment horizontal="right"/>
      <protection/>
    </xf>
    <xf numFmtId="37" fontId="6" fillId="0" borderId="0" xfId="58" applyNumberFormat="1" applyFont="1" applyAlignment="1">
      <alignment horizontal="center"/>
      <protection/>
    </xf>
    <xf numFmtId="37" fontId="6" fillId="0" borderId="0" xfId="44" applyNumberFormat="1" applyFont="1" applyFill="1" applyBorder="1" applyAlignment="1" applyProtection="1">
      <alignment horizontal="right"/>
      <protection/>
    </xf>
    <xf numFmtId="37" fontId="5" fillId="0" borderId="0" xfId="58" applyNumberFormat="1" applyFont="1">
      <alignment/>
      <protection/>
    </xf>
    <xf numFmtId="37" fontId="5" fillId="0" borderId="0" xfId="58" applyNumberFormat="1" applyFont="1" applyFill="1" applyAlignment="1">
      <alignment horizontal="left"/>
      <protection/>
    </xf>
    <xf numFmtId="37" fontId="5" fillId="0" borderId="0" xfId="58" applyNumberFormat="1" applyFont="1" applyAlignment="1">
      <alignment horizontal="center"/>
      <protection/>
    </xf>
    <xf numFmtId="37" fontId="7" fillId="0" borderId="0" xfId="58" applyNumberFormat="1" applyFont="1" applyFill="1" applyAlignment="1">
      <alignment horizontal="right"/>
      <protection/>
    </xf>
    <xf numFmtId="37" fontId="5" fillId="0" borderId="0" xfId="58" applyNumberFormat="1" applyFont="1" applyFill="1" applyAlignment="1">
      <alignment horizontal="right"/>
      <protection/>
    </xf>
    <xf numFmtId="37" fontId="6" fillId="0" borderId="0" xfId="58" applyNumberFormat="1" applyFont="1" applyFill="1" applyAlignment="1">
      <alignment horizontal="right"/>
      <protection/>
    </xf>
    <xf numFmtId="37" fontId="6" fillId="0" borderId="10" xfId="44" applyNumberFormat="1" applyFont="1" applyFill="1" applyBorder="1" applyAlignment="1" applyProtection="1">
      <alignment horizontal="right"/>
      <protection/>
    </xf>
    <xf numFmtId="37" fontId="6" fillId="0" borderId="14" xfId="44" applyNumberFormat="1" applyFont="1" applyFill="1" applyBorder="1" applyAlignment="1" applyProtection="1">
      <alignment horizontal="right"/>
      <protection/>
    </xf>
    <xf numFmtId="37" fontId="6" fillId="0" borderId="0" xfId="58" applyNumberFormat="1" applyFont="1" applyFill="1">
      <alignment/>
      <protection/>
    </xf>
    <xf numFmtId="39" fontId="6" fillId="0" borderId="0" xfId="58" applyNumberFormat="1" applyFont="1" applyFill="1">
      <alignment/>
      <protection/>
    </xf>
    <xf numFmtId="0" fontId="5" fillId="0" borderId="0" xfId="58" applyFont="1" applyFill="1">
      <alignment/>
      <protection/>
    </xf>
    <xf numFmtId="37" fontId="6" fillId="0" borderId="0" xfId="58" applyNumberFormat="1" applyFont="1" applyFill="1" applyBorder="1">
      <alignment/>
      <protection/>
    </xf>
    <xf numFmtId="4" fontId="5" fillId="0" borderId="0" xfId="58" applyNumberFormat="1" applyFont="1" applyFill="1" applyAlignment="1">
      <alignment horizontal="left"/>
      <protection/>
    </xf>
    <xf numFmtId="4" fontId="5" fillId="0" borderId="0" xfId="58" applyNumberFormat="1" applyFont="1" applyAlignment="1">
      <alignment horizontal="center"/>
      <protection/>
    </xf>
    <xf numFmtId="4" fontId="7" fillId="0" borderId="0" xfId="58" applyNumberFormat="1" applyFont="1" applyFill="1" applyAlignment="1">
      <alignment horizontal="right"/>
      <protection/>
    </xf>
    <xf numFmtId="4" fontId="5" fillId="0" borderId="10" xfId="58" applyNumberFormat="1" applyFont="1" applyBorder="1" applyAlignment="1">
      <alignment horizontal="right"/>
      <protection/>
    </xf>
    <xf numFmtId="4" fontId="5" fillId="0" borderId="0" xfId="58" applyNumberFormat="1" applyFont="1" applyFill="1" applyAlignment="1">
      <alignment horizontal="right"/>
      <protection/>
    </xf>
    <xf numFmtId="4" fontId="6" fillId="0" borderId="0" xfId="58" applyNumberFormat="1" applyFont="1" applyFill="1" applyAlignment="1">
      <alignment horizontal="right"/>
      <protection/>
    </xf>
    <xf numFmtId="4" fontId="6" fillId="0" borderId="10" xfId="44" applyNumberFormat="1" applyFont="1" applyFill="1" applyBorder="1" applyAlignment="1" applyProtection="1">
      <alignment horizontal="right"/>
      <protection/>
    </xf>
    <xf numFmtId="4" fontId="6" fillId="0" borderId="11" xfId="44" applyNumberFormat="1" applyFont="1" applyFill="1" applyBorder="1" applyAlignment="1" applyProtection="1">
      <alignment horizontal="right"/>
      <protection/>
    </xf>
    <xf numFmtId="4" fontId="6" fillId="0" borderId="0" xfId="58" applyNumberFormat="1" applyFont="1" applyFill="1">
      <alignment/>
      <protection/>
    </xf>
    <xf numFmtId="39" fontId="6" fillId="0" borderId="14" xfId="44" applyNumberFormat="1" applyFont="1" applyFill="1" applyBorder="1" applyAlignment="1" applyProtection="1">
      <alignment/>
      <protection/>
    </xf>
    <xf numFmtId="37" fontId="1" fillId="0" borderId="0" xfId="60" applyNumberFormat="1" applyAlignment="1">
      <alignment horizontal="right"/>
      <protection/>
    </xf>
    <xf numFmtId="37" fontId="5" fillId="0" borderId="0" xfId="60" applyNumberFormat="1" applyFont="1" applyAlignment="1">
      <alignment horizontal="right"/>
      <protection/>
    </xf>
    <xf numFmtId="37" fontId="5" fillId="0" borderId="0" xfId="58" applyNumberFormat="1" applyFont="1" applyAlignment="1">
      <alignment horizontal="righ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Fill="1" applyBorder="1" applyAlignment="1">
      <alignment horizontal="right"/>
      <protection/>
    </xf>
    <xf numFmtId="2" fontId="6" fillId="0" borderId="0" xfId="58" applyNumberFormat="1" applyFont="1">
      <alignment/>
      <protection/>
    </xf>
    <xf numFmtId="186" fontId="6" fillId="0" borderId="0" xfId="60" applyNumberFormat="1" applyFont="1" applyFill="1" applyBorder="1" applyAlignment="1">
      <alignment horizontal="center"/>
      <protection/>
    </xf>
    <xf numFmtId="186" fontId="6" fillId="0" borderId="0" xfId="60" applyNumberFormat="1" applyFont="1" applyFill="1" applyAlignment="1">
      <alignment horizontal="center"/>
      <protection/>
    </xf>
    <xf numFmtId="43" fontId="6" fillId="0" borderId="0" xfId="42" applyFont="1" applyFill="1" applyAlignment="1">
      <alignment/>
    </xf>
    <xf numFmtId="43" fontId="0" fillId="0" borderId="0" xfId="42" applyFont="1" applyAlignment="1">
      <alignment/>
    </xf>
    <xf numFmtId="193" fontId="6" fillId="0" borderId="0" xfId="42" applyNumberFormat="1" applyFont="1" applyFill="1" applyBorder="1" applyAlignment="1" applyProtection="1">
      <alignment horizontal="center"/>
      <protection/>
    </xf>
    <xf numFmtId="189" fontId="6" fillId="0" borderId="0" xfId="58" applyNumberFormat="1" applyFont="1" applyFill="1">
      <alignment/>
      <protection/>
    </xf>
    <xf numFmtId="39" fontId="6" fillId="0" borderId="0" xfId="58" applyNumberFormat="1" applyFont="1" applyFill="1" applyBorder="1">
      <alignment/>
      <protection/>
    </xf>
    <xf numFmtId="0" fontId="6" fillId="0" borderId="0" xfId="58" applyFont="1" applyFill="1">
      <alignment/>
      <protection/>
    </xf>
    <xf numFmtId="0" fontId="6" fillId="0" borderId="14" xfId="58" applyFont="1" applyFill="1" applyBorder="1" applyAlignment="1">
      <alignment horizontal="right"/>
      <protection/>
    </xf>
    <xf numFmtId="0" fontId="6" fillId="0" borderId="0" xfId="58" applyFont="1" applyFill="1" applyAlignment="1">
      <alignment horizontal="right"/>
      <protection/>
    </xf>
    <xf numFmtId="0" fontId="6" fillId="0" borderId="0" xfId="58" applyFont="1" applyFill="1" applyBorder="1" applyAlignment="1">
      <alignment horizontal="right"/>
      <protection/>
    </xf>
    <xf numFmtId="39" fontId="6" fillId="34" borderId="0" xfId="44" applyNumberFormat="1" applyFont="1" applyFill="1" applyBorder="1" applyAlignment="1" applyProtection="1">
      <alignment horizontal="right"/>
      <protection/>
    </xf>
    <xf numFmtId="39" fontId="6" fillId="34" borderId="0" xfId="44" applyNumberFormat="1" applyFont="1" applyFill="1" applyBorder="1" applyAlignment="1" applyProtection="1">
      <alignment/>
      <protection/>
    </xf>
    <xf numFmtId="185" fontId="6" fillId="34" borderId="0" xfId="44" applyNumberFormat="1" applyFont="1" applyFill="1" applyBorder="1" applyAlignment="1" applyProtection="1">
      <alignment horizontal="right"/>
      <protection/>
    </xf>
    <xf numFmtId="0" fontId="5" fillId="34" borderId="0" xfId="58" applyFont="1" applyFill="1" applyAlignment="1">
      <alignment horizontal="left"/>
      <protection/>
    </xf>
    <xf numFmtId="0" fontId="6" fillId="34" borderId="0" xfId="58" applyFont="1" applyFill="1" applyAlignment="1">
      <alignment horizontal="left"/>
      <protection/>
    </xf>
    <xf numFmtId="39" fontId="5" fillId="34" borderId="0" xfId="58" applyNumberFormat="1" applyFont="1" applyFill="1" applyAlignment="1">
      <alignment horizontal="left"/>
      <protection/>
    </xf>
    <xf numFmtId="186" fontId="0" fillId="0" borderId="0" xfId="0" applyNumberFormat="1" applyAlignment="1">
      <alignment vertical="top" wrapText="1"/>
    </xf>
    <xf numFmtId="39" fontId="6" fillId="0" borderId="0" xfId="58" applyNumberFormat="1" applyFont="1" applyAlignment="1">
      <alignment horizontal="right"/>
      <protection/>
    </xf>
    <xf numFmtId="39" fontId="6" fillId="0" borderId="14" xfId="58" applyNumberFormat="1" applyFont="1" applyBorder="1" applyAlignment="1">
      <alignment horizontal="right"/>
      <protection/>
    </xf>
    <xf numFmtId="37" fontId="6" fillId="0" borderId="15" xfId="44" applyNumberFormat="1" applyFont="1" applyFill="1" applyBorder="1" applyAlignment="1" applyProtection="1">
      <alignment/>
      <protection/>
    </xf>
    <xf numFmtId="186" fontId="6" fillId="0" borderId="15" xfId="44" applyNumberFormat="1" applyFont="1" applyFill="1" applyBorder="1" applyAlignment="1" applyProtection="1">
      <alignment horizontal="right"/>
      <protection/>
    </xf>
    <xf numFmtId="37" fontId="6" fillId="0" borderId="15" xfId="44" applyNumberFormat="1" applyFont="1" applyFill="1" applyBorder="1" applyAlignment="1" applyProtection="1">
      <alignment/>
      <protection/>
    </xf>
    <xf numFmtId="193" fontId="6" fillId="0" borderId="15" xfId="42" applyNumberFormat="1" applyFont="1" applyBorder="1" applyAlignment="1">
      <alignment/>
    </xf>
    <xf numFmtId="186" fontId="6" fillId="0" borderId="16" xfId="44" applyNumberFormat="1" applyFont="1" applyFill="1" applyBorder="1" applyAlignment="1" applyProtection="1">
      <alignment/>
      <protection/>
    </xf>
    <xf numFmtId="186" fontId="6" fillId="0" borderId="15" xfId="44" applyNumberFormat="1" applyFont="1" applyFill="1" applyBorder="1" applyAlignment="1" applyProtection="1">
      <alignment/>
      <protection/>
    </xf>
    <xf numFmtId="186" fontId="6" fillId="0" borderId="18" xfId="44" applyNumberFormat="1" applyFont="1" applyFill="1" applyBorder="1" applyAlignment="1" applyProtection="1">
      <alignment/>
      <protection/>
    </xf>
    <xf numFmtId="0" fontId="5" fillId="0" borderId="0" xfId="58" applyFont="1" applyBorder="1" applyAlignment="1">
      <alignment horizontal="left"/>
      <protection/>
    </xf>
    <xf numFmtId="0" fontId="6" fillId="0" borderId="0" xfId="58" applyFont="1">
      <alignment/>
      <protection/>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10" xfId="58" applyFont="1" applyBorder="1" applyAlignment="1">
      <alignment horizontal="center"/>
      <protection/>
    </xf>
    <xf numFmtId="43" fontId="5" fillId="0" borderId="0" xfId="42" applyFont="1" applyBorder="1" applyAlignment="1">
      <alignment horizontal="center"/>
    </xf>
    <xf numFmtId="186" fontId="6" fillId="0" borderId="16" xfId="44" applyNumberFormat="1" applyFont="1" applyFill="1" applyBorder="1" applyAlignment="1" applyProtection="1">
      <alignment/>
      <protection/>
    </xf>
    <xf numFmtId="0" fontId="6" fillId="0" borderId="0" xfId="59" applyFont="1" applyFill="1">
      <alignment/>
      <protection/>
    </xf>
    <xf numFmtId="37" fontId="6" fillId="0" borderId="14" xfId="44" applyNumberFormat="1" applyFont="1" applyFill="1" applyBorder="1" applyAlignment="1" applyProtection="1">
      <alignment/>
      <protection/>
    </xf>
    <xf numFmtId="186" fontId="6" fillId="0" borderId="0" xfId="58" applyNumberFormat="1" applyFont="1" applyFill="1" applyAlignment="1">
      <alignment horizontal="right"/>
      <protection/>
    </xf>
    <xf numFmtId="193" fontId="6" fillId="0" borderId="0" xfId="58" applyNumberFormat="1" applyFont="1">
      <alignment/>
      <protection/>
    </xf>
    <xf numFmtId="0" fontId="6" fillId="0" borderId="0" xfId="58" applyNumberFormat="1" applyFont="1">
      <alignment/>
      <protection/>
    </xf>
    <xf numFmtId="43" fontId="6" fillId="0" borderId="0" xfId="42" applyFont="1" applyAlignment="1">
      <alignment horizontal="center"/>
    </xf>
    <xf numFmtId="3" fontId="6" fillId="0" borderId="0" xfId="42" applyNumberFormat="1" applyFont="1" applyBorder="1" applyAlignment="1">
      <alignment/>
    </xf>
    <xf numFmtId="3" fontId="6" fillId="0" borderId="0" xfId="58" applyNumberFormat="1" applyFont="1" applyBorder="1">
      <alignment/>
      <protection/>
    </xf>
    <xf numFmtId="3" fontId="6" fillId="0" borderId="0" xfId="44" applyNumberFormat="1" applyFont="1" applyFill="1" applyBorder="1" applyAlignment="1" applyProtection="1">
      <alignment/>
      <protection/>
    </xf>
    <xf numFmtId="3" fontId="6" fillId="0" borderId="0" xfId="58" applyNumberFormat="1" applyFont="1">
      <alignment/>
      <protection/>
    </xf>
    <xf numFmtId="37" fontId="6" fillId="0" borderId="0" xfId="42" applyNumberFormat="1" applyFont="1" applyBorder="1" applyAlignment="1">
      <alignment/>
    </xf>
    <xf numFmtId="37" fontId="6" fillId="0" borderId="0" xfId="58" applyNumberFormat="1" applyFont="1" applyBorder="1">
      <alignment/>
      <protection/>
    </xf>
    <xf numFmtId="37" fontId="6" fillId="0" borderId="0" xfId="44" applyNumberFormat="1" applyFont="1" applyFill="1" applyBorder="1" applyAlignment="1" applyProtection="1">
      <alignment/>
      <protection/>
    </xf>
    <xf numFmtId="37" fontId="6" fillId="0" borderId="0" xfId="58" applyNumberFormat="1" applyFont="1">
      <alignment/>
      <protection/>
    </xf>
    <xf numFmtId="43" fontId="6" fillId="0" borderId="0" xfId="42" applyFont="1" applyAlignment="1">
      <alignment/>
    </xf>
    <xf numFmtId="4" fontId="6" fillId="0" borderId="14" xfId="58" applyNumberFormat="1" applyFont="1" applyFill="1" applyBorder="1" applyAlignment="1">
      <alignment horizontal="right"/>
      <protection/>
    </xf>
    <xf numFmtId="43" fontId="6" fillId="0" borderId="0" xfId="42" applyFont="1" applyBorder="1" applyAlignment="1">
      <alignment/>
    </xf>
    <xf numFmtId="43" fontId="6" fillId="0" borderId="0" xfId="42" applyFont="1" applyFill="1" applyBorder="1" applyAlignment="1" applyProtection="1">
      <alignment/>
      <protection/>
    </xf>
    <xf numFmtId="38" fontId="6" fillId="0" borderId="0" xfId="42" applyNumberFormat="1" applyFont="1" applyBorder="1" applyAlignment="1">
      <alignment/>
    </xf>
    <xf numFmtId="38" fontId="6" fillId="0" borderId="0" xfId="44" applyNumberFormat="1" applyFont="1" applyFill="1" applyBorder="1" applyAlignment="1" applyProtection="1">
      <alignment/>
      <protection/>
    </xf>
    <xf numFmtId="37" fontId="6" fillId="0" borderId="0" xfId="42" applyNumberFormat="1" applyFont="1" applyAlignment="1">
      <alignment/>
    </xf>
    <xf numFmtId="43" fontId="6" fillId="0" borderId="0" xfId="58" applyNumberFormat="1" applyFont="1">
      <alignment/>
      <protection/>
    </xf>
    <xf numFmtId="37" fontId="5" fillId="0" borderId="10" xfId="58" applyNumberFormat="1" applyFont="1" applyBorder="1" applyAlignment="1">
      <alignment horizontal="right"/>
      <protection/>
    </xf>
    <xf numFmtId="0" fontId="5" fillId="0" borderId="10" xfId="58" applyFont="1" applyFill="1" applyBorder="1" applyAlignment="1">
      <alignment horizontal="right"/>
      <protection/>
    </xf>
    <xf numFmtId="193" fontId="6" fillId="0" borderId="0" xfId="42" applyNumberFormat="1" applyFont="1" applyFill="1" applyBorder="1" applyAlignment="1" applyProtection="1">
      <alignment/>
      <protection/>
    </xf>
    <xf numFmtId="193" fontId="6" fillId="0" borderId="0" xfId="42" applyNumberFormat="1" applyFont="1" applyFill="1" applyBorder="1" applyAlignment="1" applyProtection="1">
      <alignment horizontal="right"/>
      <protection/>
    </xf>
    <xf numFmtId="193" fontId="6" fillId="0" borderId="0" xfId="44" applyNumberFormat="1" applyFont="1" applyFill="1" applyBorder="1" applyAlignment="1" applyProtection="1">
      <alignment horizontal="right"/>
      <protection/>
    </xf>
    <xf numFmtId="39" fontId="6" fillId="0" borderId="0" xfId="44" applyNumberFormat="1" applyFont="1" applyFill="1" applyBorder="1" applyAlignment="1" applyProtection="1">
      <alignment horizontal="right"/>
      <protection/>
    </xf>
    <xf numFmtId="3" fontId="6" fillId="0" borderId="0" xfId="42" applyNumberFormat="1" applyFont="1" applyAlignment="1">
      <alignment/>
    </xf>
    <xf numFmtId="0" fontId="6" fillId="0" borderId="0" xfId="59" applyFont="1" applyFill="1" applyAlignment="1">
      <alignment vertical="top" wrapText="1"/>
      <protection/>
    </xf>
    <xf numFmtId="0" fontId="0" fillId="0" borderId="0" xfId="0" applyFont="1" applyAlignment="1">
      <alignment vertical="top" wrapText="1"/>
    </xf>
    <xf numFmtId="37" fontId="5" fillId="0" borderId="0" xfId="58" applyNumberFormat="1" applyFont="1" applyAlignment="1">
      <alignment horizontal="center" wrapText="1"/>
      <protection/>
    </xf>
    <xf numFmtId="37" fontId="5" fillId="0" borderId="0" xfId="58" applyNumberFormat="1" applyFont="1" applyBorder="1" applyAlignment="1">
      <alignment horizontal="center"/>
      <protection/>
    </xf>
    <xf numFmtId="0" fontId="5" fillId="0" borderId="0" xfId="58" applyFont="1" applyAlignment="1">
      <alignment horizontal="center" wrapText="1"/>
      <protection/>
    </xf>
    <xf numFmtId="49" fontId="5" fillId="0" borderId="0" xfId="58" applyNumberFormat="1" applyFont="1" applyFill="1" applyBorder="1" applyAlignment="1">
      <alignment horizontal="center"/>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5" fillId="0" borderId="0" xfId="58" applyFont="1" applyAlignment="1">
      <alignment horizontal="right" wrapText="1"/>
      <protection/>
    </xf>
    <xf numFmtId="0" fontId="0" fillId="0" borderId="0" xfId="0" applyFont="1" applyAlignment="1">
      <alignment wrapText="1"/>
    </xf>
    <xf numFmtId="0" fontId="6" fillId="0" borderId="0" xfId="58" applyFont="1" applyAlignment="1">
      <alignment wrapText="1"/>
      <protection/>
    </xf>
    <xf numFmtId="0" fontId="5" fillId="0" borderId="0" xfId="58" applyFont="1" applyBorder="1" applyAlignment="1">
      <alignment horizontal="left"/>
      <protection/>
    </xf>
    <xf numFmtId="0" fontId="0" fillId="0" borderId="0" xfId="0" applyAlignment="1">
      <alignment vertical="top" wrapText="1"/>
    </xf>
    <xf numFmtId="0" fontId="0" fillId="0" borderId="0" xfId="0" applyAlignment="1">
      <alignment/>
    </xf>
    <xf numFmtId="0" fontId="0" fillId="0" borderId="0" xfId="0" applyAlignment="1">
      <alignment wrapText="1"/>
    </xf>
    <xf numFmtId="0" fontId="6" fillId="0" borderId="0" xfId="58" applyFont="1" applyFill="1" applyAlignment="1">
      <alignment vertical="top" wrapText="1"/>
      <protection/>
    </xf>
    <xf numFmtId="0" fontId="0"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FS 3rd qtr(Sept - 200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FS 3rd qtr(Sept - 2004)" xfId="58"/>
    <cellStyle name="Normal_QuarterlyTemplate" xfId="59"/>
    <cellStyle name="Normal_Reports-31.3.0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view="pageBreakPreview" zoomScale="75" zoomScaleNormal="75" zoomScaleSheetLayoutView="75" zoomScalePageLayoutView="0" workbookViewId="0" topLeftCell="A1">
      <selection activeCell="D15" sqref="D15"/>
    </sheetView>
  </sheetViews>
  <sheetFormatPr defaultColWidth="8.00390625" defaultRowHeight="14.25"/>
  <cols>
    <col min="1" max="1" width="32.875" style="4" customWidth="1"/>
    <col min="2" max="2" width="6.50390625" style="11" customWidth="1"/>
    <col min="3" max="3" width="2.50390625" style="11" customWidth="1"/>
    <col min="4" max="4" width="20.875" style="122" customWidth="1"/>
    <col min="5" max="5" width="2.00390625" style="122" customWidth="1"/>
    <col min="6" max="6" width="19.00390625" style="122" customWidth="1"/>
    <col min="7" max="7" width="2.00390625" style="4" customWidth="1"/>
    <col min="8" max="8" width="21.125" style="165" customWidth="1"/>
    <col min="9" max="9" width="2.125" style="4" customWidth="1"/>
    <col min="10" max="10" width="19.50390625" style="4" customWidth="1"/>
    <col min="11" max="11" width="16.875" style="4" customWidth="1"/>
    <col min="12" max="12" width="8.125" style="4" bestFit="1" customWidth="1"/>
    <col min="13" max="16384" width="8.00390625" style="4" customWidth="1"/>
  </cols>
  <sheetData>
    <row r="1" spans="1:9" ht="15.75">
      <c r="A1" s="1" t="s">
        <v>132</v>
      </c>
      <c r="B1" s="2"/>
      <c r="C1" s="3"/>
      <c r="D1" s="153"/>
      <c r="E1" s="153"/>
      <c r="F1" s="153"/>
      <c r="G1" s="3"/>
      <c r="H1" s="158"/>
      <c r="I1" s="3"/>
    </row>
    <row r="2" spans="1:9" ht="15.75">
      <c r="A2" s="3" t="s">
        <v>133</v>
      </c>
      <c r="B2" s="3"/>
      <c r="C2" s="3"/>
      <c r="D2" s="153"/>
      <c r="E2" s="153"/>
      <c r="F2" s="153"/>
      <c r="G2" s="3"/>
      <c r="H2" s="158"/>
      <c r="I2" s="3"/>
    </row>
    <row r="3" spans="1:9" ht="15.75">
      <c r="A3" s="110" t="s">
        <v>175</v>
      </c>
      <c r="B3" s="3"/>
      <c r="C3" s="3"/>
      <c r="D3" s="153"/>
      <c r="E3" s="153"/>
      <c r="F3" s="153"/>
      <c r="G3" s="3"/>
      <c r="H3" s="158"/>
      <c r="I3" s="3"/>
    </row>
    <row r="4" spans="1:9" ht="15.75">
      <c r="A4" s="3"/>
      <c r="B4" s="3"/>
      <c r="C4" s="3"/>
      <c r="D4" s="153"/>
      <c r="E4" s="153"/>
      <c r="F4" s="153"/>
      <c r="G4" s="3"/>
      <c r="H4" s="158"/>
      <c r="I4" s="3"/>
    </row>
    <row r="5" spans="1:9" ht="15.75">
      <c r="A5" s="6" t="s">
        <v>188</v>
      </c>
      <c r="B5" s="3"/>
      <c r="C5" s="3"/>
      <c r="D5" s="153"/>
      <c r="E5" s="153"/>
      <c r="F5" s="153"/>
      <c r="G5" s="3"/>
      <c r="H5" s="158"/>
      <c r="I5" s="3"/>
    </row>
    <row r="6" spans="1:9" ht="15.75">
      <c r="A6" s="3"/>
      <c r="B6" s="3"/>
      <c r="C6" s="3"/>
      <c r="D6" s="153"/>
      <c r="E6" s="153"/>
      <c r="F6" s="153"/>
      <c r="G6" s="3"/>
      <c r="H6" s="158"/>
      <c r="I6" s="3"/>
    </row>
    <row r="7" spans="1:10" ht="15.75">
      <c r="A7" s="3"/>
      <c r="B7" s="3"/>
      <c r="C7" s="3"/>
      <c r="D7" s="255"/>
      <c r="E7" s="255"/>
      <c r="F7" s="255"/>
      <c r="G7" s="5"/>
      <c r="H7" s="257"/>
      <c r="I7" s="257"/>
      <c r="J7" s="257"/>
    </row>
    <row r="8" spans="1:10" ht="15.75">
      <c r="A8" s="5"/>
      <c r="B8" s="2"/>
      <c r="C8" s="2"/>
      <c r="D8" s="256" t="s">
        <v>95</v>
      </c>
      <c r="E8" s="256"/>
      <c r="F8" s="256"/>
      <c r="G8" s="80"/>
      <c r="H8" s="258" t="s">
        <v>96</v>
      </c>
      <c r="I8" s="258"/>
      <c r="J8" s="258"/>
    </row>
    <row r="9" spans="1:10" ht="15.75">
      <c r="A9" s="5"/>
      <c r="B9" s="2"/>
      <c r="C9" s="2"/>
      <c r="D9" s="154"/>
      <c r="E9" s="179"/>
      <c r="F9" s="180" t="s">
        <v>85</v>
      </c>
      <c r="G9" s="7"/>
      <c r="H9" s="159"/>
      <c r="I9" s="7"/>
      <c r="J9" s="86" t="s">
        <v>85</v>
      </c>
    </row>
    <row r="10" spans="1:10" ht="15.75">
      <c r="A10" s="5"/>
      <c r="B10" s="2"/>
      <c r="C10" s="2"/>
      <c r="D10" s="154" t="s">
        <v>4</v>
      </c>
      <c r="E10" s="181"/>
      <c r="F10" s="182" t="s">
        <v>86</v>
      </c>
      <c r="G10" s="5"/>
      <c r="H10" s="160" t="s">
        <v>4</v>
      </c>
      <c r="I10" s="8"/>
      <c r="J10" s="87" t="s">
        <v>86</v>
      </c>
    </row>
    <row r="11" spans="1:10" ht="15.75">
      <c r="A11" s="5"/>
      <c r="B11" s="2"/>
      <c r="C11" s="2"/>
      <c r="D11" s="154" t="s">
        <v>5</v>
      </c>
      <c r="E11" s="181"/>
      <c r="F11" s="182" t="s">
        <v>98</v>
      </c>
      <c r="G11" s="5"/>
      <c r="H11" s="160" t="s">
        <v>6</v>
      </c>
      <c r="I11" s="8"/>
      <c r="J11" s="87" t="s">
        <v>99</v>
      </c>
    </row>
    <row r="12" spans="1:10" ht="15.75">
      <c r="A12" s="5"/>
      <c r="B12" s="9" t="s">
        <v>12</v>
      </c>
      <c r="C12" s="2"/>
      <c r="D12" s="246" t="s">
        <v>189</v>
      </c>
      <c r="E12" s="181"/>
      <c r="F12" s="183" t="s">
        <v>169</v>
      </c>
      <c r="G12" s="5"/>
      <c r="H12" s="246" t="s">
        <v>189</v>
      </c>
      <c r="I12" s="5"/>
      <c r="J12" s="88" t="s">
        <v>169</v>
      </c>
    </row>
    <row r="13" spans="1:10" ht="15.75">
      <c r="A13" s="5"/>
      <c r="B13" s="2"/>
      <c r="C13" s="2"/>
      <c r="D13" s="154" t="s">
        <v>7</v>
      </c>
      <c r="E13" s="159"/>
      <c r="F13" s="182" t="s">
        <v>7</v>
      </c>
      <c r="G13" s="2"/>
      <c r="H13" s="161" t="s">
        <v>7</v>
      </c>
      <c r="I13" s="2"/>
      <c r="J13" s="87" t="s">
        <v>7</v>
      </c>
    </row>
    <row r="14" spans="4:10" ht="15.75">
      <c r="D14" s="155"/>
      <c r="E14" s="155"/>
      <c r="F14" s="155"/>
      <c r="G14" s="11"/>
      <c r="H14" s="162"/>
      <c r="I14" s="11"/>
      <c r="J14" s="93"/>
    </row>
    <row r="15" spans="1:10" ht="15.75">
      <c r="A15" s="4" t="s">
        <v>70</v>
      </c>
      <c r="D15" s="128">
        <v>7441897</v>
      </c>
      <c r="E15" s="128"/>
      <c r="F15" s="156">
        <v>5950438</v>
      </c>
      <c r="G15" s="12"/>
      <c r="H15" s="128">
        <v>25825999</v>
      </c>
      <c r="I15" s="12"/>
      <c r="J15" s="89">
        <v>23543576</v>
      </c>
    </row>
    <row r="16" spans="4:10" ht="15.75">
      <c r="D16" s="128"/>
      <c r="E16" s="128"/>
      <c r="F16" s="156"/>
      <c r="G16" s="12"/>
      <c r="H16" s="128"/>
      <c r="I16" s="12"/>
      <c r="J16" s="89"/>
    </row>
    <row r="17" spans="1:11" ht="15.75">
      <c r="A17" s="4" t="s">
        <v>71</v>
      </c>
      <c r="D17" s="129">
        <v>-4219032.43</v>
      </c>
      <c r="E17" s="128"/>
      <c r="F17" s="164">
        <v>-2511680</v>
      </c>
      <c r="G17" s="12"/>
      <c r="H17" s="129">
        <v>-12395785</v>
      </c>
      <c r="I17" s="12"/>
      <c r="J17" s="90">
        <v>-11201260</v>
      </c>
      <c r="K17" s="129"/>
    </row>
    <row r="18" spans="4:10" ht="15.75">
      <c r="D18" s="128"/>
      <c r="E18" s="128"/>
      <c r="F18" s="156"/>
      <c r="G18" s="12"/>
      <c r="H18" s="156"/>
      <c r="I18" s="12"/>
      <c r="J18" s="93"/>
    </row>
    <row r="19" spans="1:10" ht="15.75">
      <c r="A19" s="4" t="s">
        <v>72</v>
      </c>
      <c r="D19" s="128">
        <f>SUM(D15:D18)</f>
        <v>3222864.5700000003</v>
      </c>
      <c r="E19" s="128"/>
      <c r="F19" s="128">
        <f>SUM(F15:F18)</f>
        <v>3438758</v>
      </c>
      <c r="G19" s="12"/>
      <c r="H19" s="156">
        <f>SUM(H15:H17)</f>
        <v>13430214</v>
      </c>
      <c r="I19" s="12"/>
      <c r="J19" s="89">
        <f>SUM(J15:J18)</f>
        <v>12342316</v>
      </c>
    </row>
    <row r="20" spans="4:10" ht="15.75">
      <c r="D20" s="128"/>
      <c r="E20" s="128"/>
      <c r="F20" s="156"/>
      <c r="G20" s="12"/>
      <c r="H20" s="251"/>
      <c r="I20" s="12"/>
      <c r="J20" s="251"/>
    </row>
    <row r="21" spans="1:11" ht="15.75">
      <c r="A21" s="4" t="s">
        <v>73</v>
      </c>
      <c r="D21" s="128">
        <v>337857.62</v>
      </c>
      <c r="E21" s="128"/>
      <c r="F21" s="156">
        <v>135645</v>
      </c>
      <c r="G21" s="12"/>
      <c r="H21" s="128">
        <v>437547</v>
      </c>
      <c r="I21" s="12"/>
      <c r="J21" s="89">
        <v>567390</v>
      </c>
      <c r="K21" s="128"/>
    </row>
    <row r="22" spans="4:11" ht="15.75">
      <c r="D22" s="128"/>
      <c r="E22" s="128"/>
      <c r="F22" s="156"/>
      <c r="G22" s="12"/>
      <c r="H22" s="128"/>
      <c r="I22" s="12"/>
      <c r="J22" s="89"/>
      <c r="K22" s="128"/>
    </row>
    <row r="23" spans="1:11" ht="15.75">
      <c r="A23" s="4" t="s">
        <v>78</v>
      </c>
      <c r="D23" s="128">
        <v>-13725.96</v>
      </c>
      <c r="E23" s="128"/>
      <c r="F23" s="156">
        <v>-30896</v>
      </c>
      <c r="G23" s="12"/>
      <c r="H23" s="128">
        <v>-40682</v>
      </c>
      <c r="I23" s="12"/>
      <c r="J23" s="89">
        <v>-53772</v>
      </c>
      <c r="K23" s="128"/>
    </row>
    <row r="24" spans="4:10" ht="15.75">
      <c r="D24" s="128"/>
      <c r="E24" s="128"/>
      <c r="F24" s="156"/>
      <c r="G24" s="12"/>
      <c r="H24" s="128"/>
      <c r="I24" s="12"/>
      <c r="J24" s="89"/>
    </row>
    <row r="25" spans="1:11" ht="15.75">
      <c r="A25" s="4" t="s">
        <v>134</v>
      </c>
      <c r="D25" s="225">
        <f>-1176147.33-724477.13-209254.07</f>
        <v>-2109878.53</v>
      </c>
      <c r="E25" s="128"/>
      <c r="F25" s="164">
        <v>-3074649</v>
      </c>
      <c r="G25" s="12"/>
      <c r="H25" s="225">
        <f>-3376433-2836571-1190429</f>
        <v>-7403433</v>
      </c>
      <c r="I25" s="12"/>
      <c r="J25" s="90">
        <v>-8170917</v>
      </c>
      <c r="K25" s="128"/>
    </row>
    <row r="26" spans="4:10" ht="15.75">
      <c r="D26" s="128"/>
      <c r="E26" s="128"/>
      <c r="F26" s="156"/>
      <c r="G26" s="12"/>
      <c r="H26" s="156"/>
      <c r="I26" s="12"/>
      <c r="J26" s="93"/>
    </row>
    <row r="27" spans="1:10" ht="15.75">
      <c r="A27" s="4" t="s">
        <v>135</v>
      </c>
      <c r="D27" s="128">
        <f>SUM(D19:D25)</f>
        <v>1437117.7000000007</v>
      </c>
      <c r="E27" s="128"/>
      <c r="F27" s="128">
        <f>SUM(F19:F25)</f>
        <v>468858</v>
      </c>
      <c r="G27" s="12"/>
      <c r="H27" s="128">
        <f>SUM(H19:H25)</f>
        <v>6423646</v>
      </c>
      <c r="I27" s="12"/>
      <c r="J27" s="128">
        <f>SUM(J19:J25)</f>
        <v>4685017</v>
      </c>
    </row>
    <row r="28" spans="4:15" ht="15.75">
      <c r="D28" s="128"/>
      <c r="E28" s="128"/>
      <c r="F28" s="128"/>
      <c r="G28" s="12"/>
      <c r="H28" s="156"/>
      <c r="I28" s="12"/>
      <c r="J28" s="89"/>
      <c r="L28" s="6"/>
      <c r="M28" s="6"/>
      <c r="N28" s="6"/>
      <c r="O28" s="6"/>
    </row>
    <row r="29" spans="1:10" ht="15.75">
      <c r="A29" s="4" t="s">
        <v>80</v>
      </c>
      <c r="D29" s="128">
        <v>-371235.31</v>
      </c>
      <c r="E29" s="128"/>
      <c r="F29" s="156">
        <v>-59813</v>
      </c>
      <c r="G29" s="12"/>
      <c r="H29" s="128">
        <v>-1605992</v>
      </c>
      <c r="I29" s="12"/>
      <c r="J29" s="89">
        <v>-1287420</v>
      </c>
    </row>
    <row r="30" spans="4:10" ht="15.75">
      <c r="D30" s="129"/>
      <c r="E30" s="128"/>
      <c r="F30" s="164"/>
      <c r="G30" s="12"/>
      <c r="H30" s="163"/>
      <c r="I30" s="12"/>
      <c r="J30" s="194"/>
    </row>
    <row r="31" spans="1:11" ht="16.5" thickBot="1">
      <c r="A31" s="4" t="s">
        <v>136</v>
      </c>
      <c r="D31" s="206">
        <f>SUM(D27:D29)</f>
        <v>1065882.3900000006</v>
      </c>
      <c r="E31" s="128"/>
      <c r="F31" s="206">
        <f>SUM(F27:F29)</f>
        <v>409045</v>
      </c>
      <c r="G31" s="12"/>
      <c r="H31" s="207">
        <f>SUM(H27:H29)</f>
        <v>4817654</v>
      </c>
      <c r="I31" s="12"/>
      <c r="J31" s="207">
        <f>SUM(J27:J29)</f>
        <v>3397597</v>
      </c>
      <c r="K31" s="245"/>
    </row>
    <row r="32" spans="4:10" ht="16.5" thickTop="1">
      <c r="D32" s="128"/>
      <c r="E32" s="128"/>
      <c r="F32" s="156"/>
      <c r="G32" s="12"/>
      <c r="H32" s="156"/>
      <c r="I32" s="12"/>
      <c r="J32" s="195"/>
    </row>
    <row r="33" spans="1:10" ht="15.75">
      <c r="A33" s="19" t="s">
        <v>137</v>
      </c>
      <c r="D33" s="128"/>
      <c r="E33" s="128"/>
      <c r="F33" s="156"/>
      <c r="G33" s="12"/>
      <c r="H33" s="156"/>
      <c r="I33" s="12"/>
      <c r="J33" s="195"/>
    </row>
    <row r="34" spans="4:10" ht="15.75">
      <c r="D34" s="128"/>
      <c r="E34" s="128"/>
      <c r="F34" s="156"/>
      <c r="G34" s="12"/>
      <c r="H34" s="156"/>
      <c r="I34" s="12"/>
      <c r="J34" s="195"/>
    </row>
    <row r="35" spans="1:10" ht="15.75">
      <c r="A35" s="4" t="s">
        <v>138</v>
      </c>
      <c r="D35" s="128">
        <f>+D31</f>
        <v>1065882.3900000006</v>
      </c>
      <c r="E35" s="128"/>
      <c r="F35" s="156">
        <f>+F31</f>
        <v>409045</v>
      </c>
      <c r="G35" s="12"/>
      <c r="H35" s="156">
        <f>+H31</f>
        <v>4817654</v>
      </c>
      <c r="I35" s="12"/>
      <c r="J35" s="226">
        <f>+J31</f>
        <v>3397597</v>
      </c>
    </row>
    <row r="36" spans="4:10" ht="15.75">
      <c r="D36" s="128"/>
      <c r="E36" s="128"/>
      <c r="F36" s="156"/>
      <c r="G36" s="12"/>
      <c r="H36" s="156"/>
      <c r="I36" s="12"/>
      <c r="J36" s="195"/>
    </row>
    <row r="37" spans="1:10" ht="15.75">
      <c r="A37" s="4" t="s">
        <v>194</v>
      </c>
      <c r="D37" s="248">
        <v>-8159</v>
      </c>
      <c r="E37" s="248"/>
      <c r="F37" s="249">
        <v>0</v>
      </c>
      <c r="G37" s="248"/>
      <c r="H37" s="249">
        <f>+D37</f>
        <v>-8159</v>
      </c>
      <c r="I37" s="248"/>
      <c r="J37" s="250">
        <v>0</v>
      </c>
    </row>
    <row r="38" spans="4:10" ht="15.75">
      <c r="D38" s="128"/>
      <c r="E38" s="128"/>
      <c r="F38" s="156"/>
      <c r="G38" s="12"/>
      <c r="H38" s="156"/>
      <c r="I38" s="12"/>
      <c r="J38" s="89"/>
    </row>
    <row r="39" spans="4:10" ht="19.5" customHeight="1" thickBot="1">
      <c r="D39" s="208">
        <f>+D35+D37</f>
        <v>1057723.3900000006</v>
      </c>
      <c r="E39" s="128"/>
      <c r="F39" s="208">
        <f>+F35+F37</f>
        <v>409045</v>
      </c>
      <c r="G39" s="12"/>
      <c r="H39" s="208">
        <f>+H35+H37</f>
        <v>4809495</v>
      </c>
      <c r="I39" s="12"/>
      <c r="J39" s="208">
        <f>+J35+J37</f>
        <v>3397597</v>
      </c>
    </row>
    <row r="40" spans="4:10" ht="16.5" thickTop="1">
      <c r="D40" s="128"/>
      <c r="E40" s="128"/>
      <c r="F40" s="128"/>
      <c r="G40" s="12"/>
      <c r="H40" s="128"/>
      <c r="I40" s="12"/>
      <c r="J40" s="195"/>
    </row>
    <row r="41" spans="4:10" ht="15.75">
      <c r="D41" s="128"/>
      <c r="E41" s="128"/>
      <c r="F41" s="128"/>
      <c r="G41" s="12"/>
      <c r="H41" s="128"/>
      <c r="I41" s="12"/>
      <c r="J41" s="195"/>
    </row>
    <row r="42" spans="4:10" ht="15.75">
      <c r="D42" s="128"/>
      <c r="E42" s="128"/>
      <c r="F42" s="128"/>
      <c r="G42" s="12"/>
      <c r="H42" s="128"/>
      <c r="I42" s="12"/>
      <c r="J42" s="195"/>
    </row>
    <row r="43" spans="1:10" ht="15.75">
      <c r="A43" s="4" t="s">
        <v>139</v>
      </c>
      <c r="D43" s="149">
        <f>D31/178871500*100</f>
        <v>0.5958928001386474</v>
      </c>
      <c r="E43" s="128"/>
      <c r="F43" s="149">
        <f>F31/177120500*100</f>
        <v>0.23094164707077952</v>
      </c>
      <c r="G43" s="12"/>
      <c r="H43" s="149">
        <f>H31/178871500*100</f>
        <v>2.6933603173227705</v>
      </c>
      <c r="I43" s="12"/>
      <c r="J43" s="149">
        <f>J31/177120500*100</f>
        <v>1.9182404069545873</v>
      </c>
    </row>
    <row r="44" spans="4:10" ht="15.75" hidden="1">
      <c r="D44" s="168"/>
      <c r="E44" s="168"/>
      <c r="F44" s="184"/>
      <c r="G44" s="193"/>
      <c r="H44" s="166"/>
      <c r="I44" s="193"/>
      <c r="J44" s="196"/>
    </row>
    <row r="45" spans="1:11" ht="15.75" hidden="1">
      <c r="A45" s="4" t="s">
        <v>118</v>
      </c>
      <c r="B45" s="11" t="s">
        <v>9</v>
      </c>
      <c r="D45" s="197"/>
      <c r="E45" s="192"/>
      <c r="F45" s="198"/>
      <c r="G45" s="193"/>
      <c r="H45" s="199"/>
      <c r="I45" s="193"/>
      <c r="J45" s="199"/>
      <c r="K45" s="167"/>
    </row>
    <row r="46" spans="4:10" ht="15.75" hidden="1">
      <c r="D46" s="165"/>
      <c r="E46" s="165"/>
      <c r="F46" s="165"/>
      <c r="G46" s="193"/>
      <c r="I46" s="193"/>
      <c r="J46" s="193"/>
    </row>
    <row r="47" spans="1:10" ht="15.75">
      <c r="A47" s="18"/>
      <c r="D47" s="165"/>
      <c r="E47" s="165"/>
      <c r="F47" s="165"/>
      <c r="G47" s="193"/>
      <c r="I47" s="193"/>
      <c r="J47" s="193"/>
    </row>
    <row r="48" spans="1:10" ht="15.75">
      <c r="A48" s="253" t="s">
        <v>177</v>
      </c>
      <c r="B48" s="254"/>
      <c r="C48" s="254"/>
      <c r="D48" s="254"/>
      <c r="E48" s="254"/>
      <c r="F48" s="254"/>
      <c r="G48" s="254"/>
      <c r="H48" s="254"/>
      <c r="I48" s="254"/>
      <c r="J48" s="254"/>
    </row>
    <row r="49" spans="1:10" ht="15.75">
      <c r="A49" s="254"/>
      <c r="B49" s="254"/>
      <c r="C49" s="254"/>
      <c r="D49" s="254"/>
      <c r="E49" s="254"/>
      <c r="F49" s="254"/>
      <c r="G49" s="254"/>
      <c r="H49" s="254"/>
      <c r="I49" s="254"/>
      <c r="J49" s="254"/>
    </row>
    <row r="51" ht="15.75">
      <c r="D51" s="157"/>
    </row>
  </sheetData>
  <sheetProtection/>
  <mergeCells count="5">
    <mergeCell ref="A48:J49"/>
    <mergeCell ref="D7:F7"/>
    <mergeCell ref="D8:F8"/>
    <mergeCell ref="H7:J7"/>
    <mergeCell ref="H8:J8"/>
  </mergeCells>
  <printOptions/>
  <pageMargins left="0.98" right="0.29" top="0.17"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J72"/>
  <sheetViews>
    <sheetView zoomScale="75" zoomScaleNormal="75" zoomScaleSheetLayoutView="75" zoomScalePageLayoutView="0" workbookViewId="0" topLeftCell="A10">
      <selection activeCell="H11" sqref="H11"/>
    </sheetView>
  </sheetViews>
  <sheetFormatPr defaultColWidth="8.00390625" defaultRowHeight="14.25"/>
  <cols>
    <col min="1" max="1" width="4.375" style="4" customWidth="1"/>
    <col min="2" max="2" width="29.875" style="4" customWidth="1"/>
    <col min="3" max="3" width="10.375" style="11" customWidth="1"/>
    <col min="4" max="4" width="18.875" style="23" hidden="1" customWidth="1"/>
    <col min="5" max="5" width="4.125" style="11" customWidth="1"/>
    <col min="6" max="6" width="19.375" style="27" customWidth="1"/>
    <col min="7" max="7" width="4.25390625" style="4" customWidth="1"/>
    <col min="8" max="8" width="16.375" style="4" customWidth="1"/>
    <col min="9" max="9" width="14.00390625" style="4" customWidth="1"/>
    <col min="10" max="10" width="30.00390625" style="4" customWidth="1"/>
    <col min="11" max="16384" width="8.00390625" style="4" customWidth="1"/>
  </cols>
  <sheetData>
    <row r="1" spans="1:9" ht="15.75">
      <c r="A1" s="1" t="s">
        <v>132</v>
      </c>
      <c r="B1" s="21"/>
      <c r="C1" s="21"/>
      <c r="D1" s="21"/>
      <c r="E1" s="21"/>
      <c r="F1" s="21"/>
      <c r="G1" s="21"/>
      <c r="H1" s="21"/>
      <c r="I1" s="21"/>
    </row>
    <row r="2" spans="1:10" ht="15.75">
      <c r="A2" s="259" t="s">
        <v>186</v>
      </c>
      <c r="B2" s="259"/>
      <c r="C2" s="259"/>
      <c r="D2" s="259"/>
      <c r="E2" s="259"/>
      <c r="F2" s="259"/>
      <c r="G2" s="259"/>
      <c r="H2" s="259"/>
      <c r="I2" s="259"/>
      <c r="J2" s="214"/>
    </row>
    <row r="3" spans="1:9" ht="15.75">
      <c r="A3" s="260" t="s">
        <v>190</v>
      </c>
      <c r="B3" s="261"/>
      <c r="C3" s="261"/>
      <c r="D3" s="261"/>
      <c r="E3" s="261"/>
      <c r="F3" s="261"/>
      <c r="G3" s="261"/>
      <c r="H3" s="261"/>
      <c r="I3" s="261"/>
    </row>
    <row r="4" spans="1:10" ht="15.75">
      <c r="A4" s="213"/>
      <c r="B4" s="213"/>
      <c r="C4" s="213"/>
      <c r="D4" s="213"/>
      <c r="E4" s="213"/>
      <c r="F4" s="213"/>
      <c r="G4" s="213"/>
      <c r="H4" s="213"/>
      <c r="I4" s="213"/>
      <c r="J4" s="214"/>
    </row>
    <row r="5" spans="1:9" ht="15.75">
      <c r="A5" s="215"/>
      <c r="B5" s="215"/>
      <c r="C5" s="216"/>
      <c r="D5" s="217"/>
      <c r="E5" s="216"/>
      <c r="F5" s="105" t="s">
        <v>63</v>
      </c>
      <c r="G5" s="85"/>
      <c r="H5" s="105" t="s">
        <v>64</v>
      </c>
      <c r="I5" s="111"/>
    </row>
    <row r="6" spans="1:9" ht="47.25">
      <c r="A6" s="218"/>
      <c r="B6" s="218"/>
      <c r="C6" s="219"/>
      <c r="D6" s="220"/>
      <c r="E6" s="219"/>
      <c r="F6" s="105" t="s">
        <v>10</v>
      </c>
      <c r="G6" s="85"/>
      <c r="H6" s="262" t="s">
        <v>123</v>
      </c>
      <c r="I6" s="111"/>
    </row>
    <row r="7" spans="1:9" ht="15.75">
      <c r="A7" s="218"/>
      <c r="B7" s="218"/>
      <c r="C7" s="219"/>
      <c r="D7" s="220"/>
      <c r="E7" s="219"/>
      <c r="F7" s="87" t="s">
        <v>11</v>
      </c>
      <c r="G7" s="85"/>
      <c r="H7" s="263"/>
      <c r="I7" s="111"/>
    </row>
    <row r="8" spans="1:9" ht="15.75">
      <c r="A8" s="218"/>
      <c r="B8" s="218"/>
      <c r="C8" s="221" t="s">
        <v>12</v>
      </c>
      <c r="D8" s="222"/>
      <c r="E8" s="219"/>
      <c r="F8" s="106" t="s">
        <v>189</v>
      </c>
      <c r="G8" s="107"/>
      <c r="H8" s="106" t="s">
        <v>169</v>
      </c>
      <c r="I8" s="111"/>
    </row>
    <row r="9" spans="6:8" ht="15.75">
      <c r="F9" s="108" t="s">
        <v>7</v>
      </c>
      <c r="G9" s="109"/>
      <c r="H9" s="109" t="s">
        <v>7</v>
      </c>
    </row>
    <row r="10" spans="1:8" ht="15.75">
      <c r="A10" s="19" t="s">
        <v>148</v>
      </c>
      <c r="F10" s="108"/>
      <c r="G10" s="109"/>
      <c r="H10" s="109"/>
    </row>
    <row r="11" spans="6:8" ht="15.75">
      <c r="F11" s="108"/>
      <c r="G11" s="109"/>
      <c r="H11" s="109"/>
    </row>
    <row r="12" spans="1:8" ht="15.75">
      <c r="A12" s="19" t="s">
        <v>150</v>
      </c>
      <c r="F12" s="24"/>
      <c r="G12" s="83"/>
      <c r="H12" s="83"/>
    </row>
    <row r="13" spans="2:9" ht="15.75">
      <c r="B13" s="4" t="s">
        <v>149</v>
      </c>
      <c r="C13" s="4"/>
      <c r="D13" s="23">
        <v>29765</v>
      </c>
      <c r="F13" s="24">
        <v>4870228</v>
      </c>
      <c r="G13" s="83"/>
      <c r="H13" s="24">
        <v>5415537</v>
      </c>
      <c r="I13" s="82"/>
    </row>
    <row r="14" spans="2:9" ht="15.75">
      <c r="B14" s="4" t="s">
        <v>127</v>
      </c>
      <c r="C14" s="4"/>
      <c r="F14" s="24">
        <v>5920030</v>
      </c>
      <c r="G14" s="83"/>
      <c r="H14" s="24">
        <v>5066401.9</v>
      </c>
      <c r="I14" s="82"/>
    </row>
    <row r="15" spans="6:8" ht="15.75">
      <c r="F15" s="210">
        <f>SUM(F13:F14)</f>
        <v>10790258</v>
      </c>
      <c r="G15" s="83"/>
      <c r="H15" s="210">
        <f>SUM(H13:H14)</f>
        <v>10481938.9</v>
      </c>
    </row>
    <row r="16" spans="1:8" ht="15.75" hidden="1">
      <c r="A16" s="4" t="s">
        <v>13</v>
      </c>
      <c r="F16" s="24"/>
      <c r="G16" s="83"/>
      <c r="H16" s="24"/>
    </row>
    <row r="17" spans="6:8" ht="15.75" hidden="1">
      <c r="F17" s="24"/>
      <c r="G17" s="83"/>
      <c r="H17" s="24"/>
    </row>
    <row r="18" spans="1:8" ht="15.75" hidden="1">
      <c r="A18" s="4" t="s">
        <v>14</v>
      </c>
      <c r="D18" s="23">
        <v>99291</v>
      </c>
      <c r="F18" s="24"/>
      <c r="G18" s="83"/>
      <c r="H18" s="24"/>
    </row>
    <row r="19" spans="1:8" ht="15.75" hidden="1">
      <c r="A19" s="4" t="s">
        <v>15</v>
      </c>
      <c r="F19" s="24"/>
      <c r="G19" s="83"/>
      <c r="H19" s="24"/>
    </row>
    <row r="20" spans="6:8" ht="15.75" hidden="1">
      <c r="F20" s="24"/>
      <c r="G20" s="83"/>
      <c r="H20" s="24"/>
    </row>
    <row r="21" spans="6:8" ht="15.75" hidden="1">
      <c r="F21" s="24"/>
      <c r="G21" s="83"/>
      <c r="H21" s="24"/>
    </row>
    <row r="22" spans="1:8" ht="15.75">
      <c r="A22" s="19" t="s">
        <v>151</v>
      </c>
      <c r="F22" s="24"/>
      <c r="G22" s="83"/>
      <c r="H22" s="24"/>
    </row>
    <row r="23" spans="2:9" ht="15.75">
      <c r="B23" s="4" t="s">
        <v>16</v>
      </c>
      <c r="D23" s="23">
        <v>34621</v>
      </c>
      <c r="F23" s="24">
        <v>6941156</v>
      </c>
      <c r="G23" s="83"/>
      <c r="H23" s="24">
        <v>6232789.2</v>
      </c>
      <c r="I23" s="82"/>
    </row>
    <row r="24" spans="2:9" ht="15.75">
      <c r="B24" s="4" t="s">
        <v>0</v>
      </c>
      <c r="D24" s="23">
        <f>29212+31600</f>
        <v>60812</v>
      </c>
      <c r="F24" s="24">
        <f>8852917+56436+2828</f>
        <v>8912181</v>
      </c>
      <c r="G24" s="83"/>
      <c r="H24" s="24">
        <v>6929273</v>
      </c>
      <c r="I24" s="82"/>
    </row>
    <row r="25" spans="2:9" ht="15.75">
      <c r="B25" s="4" t="s">
        <v>196</v>
      </c>
      <c r="F25" s="24">
        <v>304787</v>
      </c>
      <c r="G25" s="83"/>
      <c r="H25" s="24">
        <v>0</v>
      </c>
      <c r="I25" s="82"/>
    </row>
    <row r="26" spans="2:9" ht="15.75">
      <c r="B26" s="4" t="s">
        <v>51</v>
      </c>
      <c r="F26" s="24">
        <v>1534715</v>
      </c>
      <c r="G26" s="83"/>
      <c r="H26" s="24">
        <v>1624852</v>
      </c>
      <c r="I26" s="82"/>
    </row>
    <row r="27" spans="2:9" ht="15.75">
      <c r="B27" s="4" t="s">
        <v>50</v>
      </c>
      <c r="C27" s="4"/>
      <c r="D27" s="4"/>
      <c r="E27" s="4"/>
      <c r="F27" s="122">
        <v>1300000</v>
      </c>
      <c r="H27" s="122">
        <v>3600000</v>
      </c>
      <c r="I27" s="82"/>
    </row>
    <row r="28" spans="6:8" ht="15.75">
      <c r="F28" s="25">
        <f>SUM(F23:F27)</f>
        <v>18992839</v>
      </c>
      <c r="G28" s="83"/>
      <c r="H28" s="25">
        <f>SUM(H23:H27)</f>
        <v>18386914.2</v>
      </c>
    </row>
    <row r="29" spans="6:8" ht="15.75">
      <c r="F29" s="24"/>
      <c r="G29" s="83"/>
      <c r="H29" s="24"/>
    </row>
    <row r="30" spans="1:8" ht="16.5" thickBot="1">
      <c r="A30" s="19" t="s">
        <v>152</v>
      </c>
      <c r="F30" s="212">
        <f>+F15+F28</f>
        <v>29783097</v>
      </c>
      <c r="G30" s="83"/>
      <c r="H30" s="212">
        <f>+H15+H28</f>
        <v>28868853.1</v>
      </c>
    </row>
    <row r="31" spans="6:8" ht="16.5" thickTop="1">
      <c r="F31" s="24"/>
      <c r="G31" s="83"/>
      <c r="H31" s="24"/>
    </row>
    <row r="32" spans="1:8" ht="15.75">
      <c r="A32" s="19" t="s">
        <v>153</v>
      </c>
      <c r="F32" s="24"/>
      <c r="G32" s="24"/>
      <c r="H32" s="24"/>
    </row>
    <row r="33" spans="1:8" ht="15.75">
      <c r="A33" s="19"/>
      <c r="F33" s="24"/>
      <c r="G33" s="83"/>
      <c r="H33" s="24"/>
    </row>
    <row r="34" spans="1:8" ht="15.75">
      <c r="A34" s="19" t="s">
        <v>154</v>
      </c>
      <c r="F34" s="24"/>
      <c r="G34" s="83"/>
      <c r="H34" s="24"/>
    </row>
    <row r="35" spans="2:8" ht="15.75">
      <c r="B35" s="4" t="s">
        <v>156</v>
      </c>
      <c r="F35" s="24">
        <v>17887150</v>
      </c>
      <c r="G35" s="83"/>
      <c r="H35" s="24">
        <v>17712050</v>
      </c>
    </row>
    <row r="36" spans="2:9" ht="15.75">
      <c r="B36" s="4" t="s">
        <v>155</v>
      </c>
      <c r="F36" s="24">
        <v>540138</v>
      </c>
      <c r="G36" s="83"/>
      <c r="H36" s="24">
        <v>347528</v>
      </c>
      <c r="I36" s="82"/>
    </row>
    <row r="37" spans="2:8" ht="15.75">
      <c r="B37" s="4" t="s">
        <v>121</v>
      </c>
      <c r="F37" s="24">
        <v>272575</v>
      </c>
      <c r="G37" s="83"/>
      <c r="H37" s="24">
        <v>268780</v>
      </c>
    </row>
    <row r="38" spans="2:9" ht="15.75">
      <c r="B38" s="4" t="s">
        <v>166</v>
      </c>
      <c r="F38" s="81">
        <v>7038043</v>
      </c>
      <c r="G38" s="83"/>
      <c r="H38" s="81">
        <v>6247528.56</v>
      </c>
      <c r="I38" s="82"/>
    </row>
    <row r="39" spans="6:8" ht="15.75">
      <c r="F39" s="24">
        <f>SUM(F35:F38)</f>
        <v>25737906</v>
      </c>
      <c r="G39" s="83"/>
      <c r="H39" s="24">
        <f>SUM(H35:H38)</f>
        <v>24575886.56</v>
      </c>
    </row>
    <row r="40" spans="6:8" ht="15.75">
      <c r="F40" s="24"/>
      <c r="G40" s="83"/>
      <c r="H40" s="24"/>
    </row>
    <row r="41" spans="2:8" ht="15.75">
      <c r="B41" s="4" t="s">
        <v>194</v>
      </c>
      <c r="F41" s="24">
        <v>8208</v>
      </c>
      <c r="G41" s="83"/>
      <c r="H41" s="24">
        <v>0</v>
      </c>
    </row>
    <row r="42" spans="6:8" ht="15.75">
      <c r="F42" s="24"/>
      <c r="G42" s="83"/>
      <c r="H42" s="24"/>
    </row>
    <row r="43" spans="1:8" ht="16.5" thickBot="1">
      <c r="A43" s="19" t="s">
        <v>157</v>
      </c>
      <c r="F43" s="211">
        <f>+F39+F41</f>
        <v>25746114</v>
      </c>
      <c r="G43" s="83"/>
      <c r="H43" s="211">
        <f>+H39+H41</f>
        <v>24575886.56</v>
      </c>
    </row>
    <row r="44" spans="6:8" ht="16.5" thickTop="1">
      <c r="F44" s="24"/>
      <c r="G44" s="83"/>
      <c r="H44" s="24"/>
    </row>
    <row r="45" spans="6:8" ht="15.75">
      <c r="F45" s="24"/>
      <c r="G45" s="83"/>
      <c r="H45" s="83"/>
    </row>
    <row r="46" spans="1:8" ht="15.75">
      <c r="A46" s="19" t="s">
        <v>158</v>
      </c>
      <c r="F46" s="24"/>
      <c r="G46" s="83"/>
      <c r="H46" s="83"/>
    </row>
    <row r="47" spans="2:10" ht="15.75">
      <c r="B47" s="4" t="s">
        <v>159</v>
      </c>
      <c r="F47" s="24">
        <v>293102</v>
      </c>
      <c r="G47" s="83"/>
      <c r="H47" s="24">
        <v>541559</v>
      </c>
      <c r="J47" s="82"/>
    </row>
    <row r="48" spans="2:8" ht="15.75">
      <c r="B48" s="4" t="s">
        <v>91</v>
      </c>
      <c r="F48" s="81">
        <v>185513</v>
      </c>
      <c r="G48" s="83"/>
      <c r="H48" s="81">
        <v>231660</v>
      </c>
    </row>
    <row r="49" spans="6:8" ht="15.75">
      <c r="F49" s="223">
        <f>SUM(F47:F48)</f>
        <v>478615</v>
      </c>
      <c r="G49" s="83"/>
      <c r="H49" s="223">
        <f>SUM(H47:H48)</f>
        <v>773219</v>
      </c>
    </row>
    <row r="50" spans="1:8" ht="15.75">
      <c r="A50" s="19" t="s">
        <v>160</v>
      </c>
      <c r="F50" s="24"/>
      <c r="G50" s="83"/>
      <c r="H50" s="83"/>
    </row>
    <row r="51" spans="2:9" ht="15.75">
      <c r="B51" s="4" t="s">
        <v>161</v>
      </c>
      <c r="D51" s="23">
        <v>241858</v>
      </c>
      <c r="F51" s="24">
        <f>1397349+213337+1697398</f>
        <v>3308084</v>
      </c>
      <c r="G51" s="83"/>
      <c r="H51" s="24">
        <v>3092382</v>
      </c>
      <c r="I51" s="82"/>
    </row>
    <row r="52" spans="2:9" ht="15.75">
      <c r="B52" s="4" t="s">
        <v>162</v>
      </c>
      <c r="F52" s="24">
        <v>250284</v>
      </c>
      <c r="G52" s="83"/>
      <c r="H52" s="24">
        <v>333449</v>
      </c>
      <c r="I52" s="82"/>
    </row>
    <row r="53" spans="2:9" ht="19.5" customHeight="1" hidden="1">
      <c r="B53" s="4" t="s">
        <v>17</v>
      </c>
      <c r="F53" s="24"/>
      <c r="G53" s="83"/>
      <c r="H53" s="24"/>
      <c r="I53" s="82"/>
    </row>
    <row r="54" spans="2:9" ht="15.75" hidden="1">
      <c r="B54" s="4" t="s">
        <v>89</v>
      </c>
      <c r="C54" s="11" t="s">
        <v>18</v>
      </c>
      <c r="F54" s="24"/>
      <c r="G54" s="83"/>
      <c r="H54" s="24"/>
      <c r="I54" s="82"/>
    </row>
    <row r="55" spans="2:9" ht="15.75" hidden="1">
      <c r="B55" s="4" t="s">
        <v>19</v>
      </c>
      <c r="C55" s="11" t="s">
        <v>18</v>
      </c>
      <c r="F55" s="24"/>
      <c r="G55" s="83"/>
      <c r="H55" s="24"/>
      <c r="I55" s="82"/>
    </row>
    <row r="56" spans="2:9" ht="15.75" hidden="1">
      <c r="B56" s="4" t="s">
        <v>20</v>
      </c>
      <c r="C56" s="11" t="s">
        <v>18</v>
      </c>
      <c r="F56" s="24"/>
      <c r="G56" s="83"/>
      <c r="H56" s="24"/>
      <c r="I56" s="82"/>
    </row>
    <row r="57" spans="2:9" ht="15.75" hidden="1">
      <c r="B57" s="4" t="s">
        <v>21</v>
      </c>
      <c r="C57" s="11" t="s">
        <v>18</v>
      </c>
      <c r="F57" s="24"/>
      <c r="G57" s="83"/>
      <c r="H57" s="24"/>
      <c r="I57" s="82"/>
    </row>
    <row r="58" spans="2:9" ht="15.75">
      <c r="B58" s="4" t="s">
        <v>90</v>
      </c>
      <c r="F58" s="24">
        <v>0</v>
      </c>
      <c r="G58" s="83"/>
      <c r="H58" s="24">
        <f>243643-149727</f>
        <v>93916</v>
      </c>
      <c r="I58" s="82"/>
    </row>
    <row r="59" spans="6:8" ht="15.75">
      <c r="F59" s="25">
        <f>SUM(F51:F58)</f>
        <v>3558368</v>
      </c>
      <c r="G59" s="83"/>
      <c r="H59" s="25">
        <f>SUM(H51:H58)</f>
        <v>3519747</v>
      </c>
    </row>
    <row r="60" spans="6:8" ht="15.75">
      <c r="F60" s="13"/>
      <c r="G60" s="83"/>
      <c r="H60" s="13"/>
    </row>
    <row r="61" spans="1:8" ht="16.5" thickBot="1">
      <c r="A61" s="19" t="s">
        <v>163</v>
      </c>
      <c r="F61" s="212">
        <f>+F49+F59</f>
        <v>4036983</v>
      </c>
      <c r="G61" s="83"/>
      <c r="H61" s="212">
        <f>+H49+H59</f>
        <v>4292966</v>
      </c>
    </row>
    <row r="62" spans="6:8" ht="16.5" thickTop="1">
      <c r="F62" s="24"/>
      <c r="G62" s="83"/>
      <c r="H62" s="24"/>
    </row>
    <row r="63" spans="6:8" ht="15.75">
      <c r="F63" s="13"/>
      <c r="G63" s="83"/>
      <c r="H63" s="13"/>
    </row>
    <row r="64" spans="1:8" ht="16.5" thickBot="1">
      <c r="A64" s="19" t="s">
        <v>164</v>
      </c>
      <c r="F64" s="26">
        <f>+F43+F61</f>
        <v>29783097</v>
      </c>
      <c r="G64" s="83"/>
      <c r="H64" s="26">
        <f>+H43+H61</f>
        <v>28868852.56</v>
      </c>
    </row>
    <row r="65" spans="6:8" ht="16.5" thickTop="1">
      <c r="F65" s="130"/>
      <c r="G65" s="83"/>
      <c r="H65" s="24"/>
    </row>
    <row r="66" spans="1:8" ht="15.75">
      <c r="A66" s="4" t="s">
        <v>120</v>
      </c>
      <c r="F66" s="17">
        <f>F39/178871500*100</f>
        <v>14.389048003734525</v>
      </c>
      <c r="G66" s="115"/>
      <c r="H66" s="17">
        <f>H39/177120500*100</f>
        <v>13.875235537388386</v>
      </c>
    </row>
    <row r="67" spans="6:8" ht="15.75">
      <c r="F67" s="17"/>
      <c r="G67" s="115"/>
      <c r="H67" s="17"/>
    </row>
    <row r="68" spans="1:8" ht="21.75" customHeight="1">
      <c r="A68" s="264" t="s">
        <v>178</v>
      </c>
      <c r="B68" s="263"/>
      <c r="C68" s="263"/>
      <c r="D68" s="263"/>
      <c r="E68" s="263"/>
      <c r="F68" s="263"/>
      <c r="G68" s="263"/>
      <c r="H68" s="263"/>
    </row>
    <row r="69" spans="1:8" ht="25.5" customHeight="1">
      <c r="A69" s="263"/>
      <c r="B69" s="263"/>
      <c r="C69" s="263"/>
      <c r="D69" s="263"/>
      <c r="E69" s="263"/>
      <c r="F69" s="263"/>
      <c r="G69" s="263"/>
      <c r="H69" s="263"/>
    </row>
    <row r="70" spans="6:8" ht="15.75">
      <c r="F70" s="24"/>
      <c r="G70" s="83"/>
      <c r="H70" s="83"/>
    </row>
    <row r="71" spans="6:8" ht="15.75">
      <c r="F71" s="74">
        <f>+F64-F30</f>
        <v>0</v>
      </c>
      <c r="G71" s="28"/>
      <c r="H71" s="74"/>
    </row>
    <row r="72" spans="1:6" ht="15.75">
      <c r="A72" s="224"/>
      <c r="F72" s="74"/>
    </row>
  </sheetData>
  <sheetProtection/>
  <mergeCells count="4">
    <mergeCell ref="A2:I2"/>
    <mergeCell ref="A3:I3"/>
    <mergeCell ref="H6:H7"/>
    <mergeCell ref="A68:H69"/>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S53"/>
  <sheetViews>
    <sheetView tabSelected="1" view="pageBreakPreview" zoomScale="75" zoomScaleNormal="75" zoomScaleSheetLayoutView="75" zoomScalePageLayoutView="0" workbookViewId="0" topLeftCell="A1">
      <selection activeCell="P22" sqref="P22"/>
    </sheetView>
  </sheetViews>
  <sheetFormatPr defaultColWidth="8.00390625" defaultRowHeight="14.25"/>
  <cols>
    <col min="1" max="1" width="35.25390625" style="27" customWidth="1"/>
    <col min="2" max="2" width="16.125" style="27" customWidth="1"/>
    <col min="3" max="3" width="2.875" style="27" customWidth="1"/>
    <col min="4" max="4" width="15.375" style="27" customWidth="1"/>
    <col min="5" max="5" width="3.00390625" style="27" customWidth="1"/>
    <col min="6" max="6" width="12.125" style="27" hidden="1" customWidth="1"/>
    <col min="7" max="7" width="4.125" style="27" hidden="1" customWidth="1"/>
    <col min="8" max="8" width="14.75390625" style="27" hidden="1" customWidth="1"/>
    <col min="9" max="9" width="4.125" style="27" hidden="1" customWidth="1"/>
    <col min="10" max="10" width="14.75390625" style="27" customWidth="1"/>
    <col min="11" max="11" width="2.375" style="27" customWidth="1"/>
    <col min="12" max="12" width="14.75390625" style="27" customWidth="1"/>
    <col min="13" max="13" width="2.25390625" style="27" customWidth="1"/>
    <col min="14" max="14" width="13.625" style="71" customWidth="1"/>
    <col min="15" max="15" width="2.125" style="27" customWidth="1"/>
    <col min="16" max="16" width="12.125" style="27" customWidth="1"/>
    <col min="17" max="17" width="2.375" style="27" customWidth="1"/>
    <col min="18" max="18" width="15.50390625" style="27" customWidth="1"/>
    <col min="19" max="16384" width="8.00390625" style="27" customWidth="1"/>
  </cols>
  <sheetData>
    <row r="1" spans="1:15" ht="15.75">
      <c r="A1" s="1" t="s">
        <v>132</v>
      </c>
      <c r="B1" s="68"/>
      <c r="C1" s="68"/>
      <c r="D1" s="68"/>
      <c r="E1" s="68"/>
      <c r="F1" s="68"/>
      <c r="G1" s="68"/>
      <c r="H1" s="68"/>
      <c r="I1" s="68"/>
      <c r="J1" s="68"/>
      <c r="K1" s="68"/>
      <c r="L1" s="68"/>
      <c r="M1" s="68"/>
      <c r="N1" s="69"/>
      <c r="O1" s="68"/>
    </row>
    <row r="2" spans="1:15" ht="15.75">
      <c r="A2" s="70" t="s">
        <v>140</v>
      </c>
      <c r="B2" s="68"/>
      <c r="C2" s="68"/>
      <c r="D2" s="68"/>
      <c r="E2" s="68"/>
      <c r="F2" s="68"/>
      <c r="G2" s="68"/>
      <c r="H2" s="68"/>
      <c r="I2" s="68"/>
      <c r="J2" s="68"/>
      <c r="K2" s="68"/>
      <c r="L2" s="68"/>
      <c r="M2" s="68"/>
      <c r="N2" s="69"/>
      <c r="O2" s="68"/>
    </row>
    <row r="3" spans="1:15" ht="15.75">
      <c r="A3" s="265" t="s">
        <v>175</v>
      </c>
      <c r="B3" s="265"/>
      <c r="C3" s="265"/>
      <c r="D3" s="265"/>
      <c r="E3" s="265"/>
      <c r="F3" s="265"/>
      <c r="G3" s="265"/>
      <c r="H3" s="265"/>
      <c r="I3" s="265"/>
      <c r="J3" s="265"/>
      <c r="K3" s="265"/>
      <c r="L3" s="265"/>
      <c r="M3" s="265"/>
      <c r="N3" s="265"/>
      <c r="O3" s="265"/>
    </row>
    <row r="4" spans="6:8" ht="15.75">
      <c r="F4" s="22" t="s">
        <v>52</v>
      </c>
      <c r="H4" s="22"/>
    </row>
    <row r="5" spans="6:8" ht="15.75">
      <c r="F5" s="22" t="s">
        <v>53</v>
      </c>
      <c r="H5" s="22" t="s">
        <v>54</v>
      </c>
    </row>
    <row r="6" spans="2:18" ht="15.75">
      <c r="B6" s="87" t="s">
        <v>55</v>
      </c>
      <c r="C6" s="87"/>
      <c r="D6" s="87" t="s">
        <v>141</v>
      </c>
      <c r="E6" s="87"/>
      <c r="F6" s="87" t="s">
        <v>56</v>
      </c>
      <c r="G6" s="87"/>
      <c r="H6" s="87" t="s">
        <v>57</v>
      </c>
      <c r="I6" s="87"/>
      <c r="J6" s="87" t="s">
        <v>142</v>
      </c>
      <c r="K6" s="87"/>
      <c r="L6" s="87" t="s">
        <v>143</v>
      </c>
      <c r="M6" s="87"/>
      <c r="N6" s="103"/>
      <c r="P6" s="87" t="s">
        <v>144</v>
      </c>
      <c r="R6" s="87" t="s">
        <v>62</v>
      </c>
    </row>
    <row r="7" spans="2:18" ht="15.75">
      <c r="B7" s="88" t="s">
        <v>58</v>
      </c>
      <c r="C7" s="87"/>
      <c r="D7" s="88" t="s">
        <v>61</v>
      </c>
      <c r="E7" s="87"/>
      <c r="F7" s="88" t="s">
        <v>54</v>
      </c>
      <c r="G7" s="87"/>
      <c r="H7" s="88" t="s">
        <v>60</v>
      </c>
      <c r="I7" s="87"/>
      <c r="J7" s="88" t="s">
        <v>122</v>
      </c>
      <c r="K7" s="108"/>
      <c r="L7" s="88" t="s">
        <v>59</v>
      </c>
      <c r="M7" s="87"/>
      <c r="N7" s="104" t="s">
        <v>62</v>
      </c>
      <c r="P7" s="104" t="s">
        <v>145</v>
      </c>
      <c r="R7" s="104" t="s">
        <v>146</v>
      </c>
    </row>
    <row r="8" spans="2:18" ht="15.75">
      <c r="B8" s="87" t="s">
        <v>7</v>
      </c>
      <c r="C8" s="87"/>
      <c r="D8" s="87" t="s">
        <v>7</v>
      </c>
      <c r="E8" s="87"/>
      <c r="F8" s="87" t="s">
        <v>7</v>
      </c>
      <c r="G8" s="87"/>
      <c r="H8" s="87" t="s">
        <v>7</v>
      </c>
      <c r="I8" s="87"/>
      <c r="J8" s="87" t="s">
        <v>7</v>
      </c>
      <c r="K8" s="87"/>
      <c r="L8" s="87" t="s">
        <v>7</v>
      </c>
      <c r="M8" s="87"/>
      <c r="N8" s="103" t="s">
        <v>7</v>
      </c>
      <c r="P8" s="103" t="s">
        <v>7</v>
      </c>
      <c r="R8" s="103" t="s">
        <v>7</v>
      </c>
    </row>
    <row r="9" spans="2:14" ht="15.75">
      <c r="B9" s="87"/>
      <c r="C9" s="87"/>
      <c r="D9" s="87"/>
      <c r="E9" s="87"/>
      <c r="F9" s="87"/>
      <c r="G9" s="87"/>
      <c r="H9" s="87"/>
      <c r="I9" s="87"/>
      <c r="J9" s="87"/>
      <c r="K9" s="87"/>
      <c r="L9" s="87"/>
      <c r="M9" s="87"/>
      <c r="N9" s="103"/>
    </row>
    <row r="10" spans="2:17" ht="15.75">
      <c r="B10" s="125"/>
      <c r="C10" s="73"/>
      <c r="D10" s="125"/>
      <c r="E10" s="125"/>
      <c r="F10" s="125"/>
      <c r="G10" s="125"/>
      <c r="H10" s="125"/>
      <c r="I10" s="125"/>
      <c r="J10" s="125"/>
      <c r="K10" s="125"/>
      <c r="L10" s="125"/>
      <c r="M10" s="125"/>
      <c r="N10" s="125"/>
      <c r="Q10" s="24"/>
    </row>
    <row r="11" spans="1:18" ht="15.75">
      <c r="A11" s="19" t="s">
        <v>2</v>
      </c>
      <c r="B11" s="125">
        <v>17712050</v>
      </c>
      <c r="C11" s="73"/>
      <c r="D11" s="125">
        <v>347528</v>
      </c>
      <c r="E11" s="125"/>
      <c r="F11" s="125"/>
      <c r="G11" s="125"/>
      <c r="H11" s="125"/>
      <c r="I11" s="125"/>
      <c r="J11" s="125">
        <v>268780</v>
      </c>
      <c r="K11" s="125"/>
      <c r="L11" s="125">
        <v>6247529</v>
      </c>
      <c r="M11" s="125"/>
      <c r="N11" s="76">
        <f>B11+D11+F11+H11+J11+L11</f>
        <v>24575887</v>
      </c>
      <c r="P11" s="229">
        <v>0</v>
      </c>
      <c r="Q11" s="24"/>
      <c r="R11" s="227">
        <f>SUM(N11:P11)</f>
        <v>24575887</v>
      </c>
    </row>
    <row r="12" spans="2:17" ht="15.75">
      <c r="B12" s="125"/>
      <c r="C12" s="73"/>
      <c r="D12" s="125"/>
      <c r="E12" s="125"/>
      <c r="F12" s="125"/>
      <c r="G12" s="125"/>
      <c r="H12" s="125"/>
      <c r="I12" s="125"/>
      <c r="J12" s="125"/>
      <c r="K12" s="125"/>
      <c r="L12" s="125"/>
      <c r="M12" s="125"/>
      <c r="N12" s="125"/>
      <c r="P12" s="228"/>
      <c r="Q12" s="24"/>
    </row>
    <row r="13" spans="1:17" ht="15.75">
      <c r="A13" s="27" t="s">
        <v>172</v>
      </c>
      <c r="B13" s="125"/>
      <c r="C13" s="73"/>
      <c r="D13" s="125"/>
      <c r="E13" s="125"/>
      <c r="F13" s="125"/>
      <c r="G13" s="125"/>
      <c r="H13" s="125"/>
      <c r="I13" s="125"/>
      <c r="J13" s="125"/>
      <c r="K13" s="125"/>
      <c r="L13" s="125"/>
      <c r="M13" s="125"/>
      <c r="N13" s="125"/>
      <c r="P13" s="228"/>
      <c r="Q13" s="24"/>
    </row>
    <row r="14" spans="1:18" ht="15.75">
      <c r="A14" s="27" t="s">
        <v>173</v>
      </c>
      <c r="B14" s="125">
        <f>143000+32100</f>
        <v>175100</v>
      </c>
      <c r="C14" s="73"/>
      <c r="D14" s="125">
        <v>0</v>
      </c>
      <c r="E14" s="125"/>
      <c r="F14" s="125"/>
      <c r="G14" s="125"/>
      <c r="H14" s="125"/>
      <c r="I14" s="125"/>
      <c r="J14" s="125">
        <v>0</v>
      </c>
      <c r="K14" s="125"/>
      <c r="L14" s="125">
        <v>0</v>
      </c>
      <c r="M14" s="125"/>
      <c r="N14" s="76">
        <f>B14+D14+F14+H14+J14+L14</f>
        <v>175100</v>
      </c>
      <c r="P14" s="229">
        <v>0</v>
      </c>
      <c r="Q14" s="24"/>
      <c r="R14" s="227">
        <f>SUM(N14:P14)</f>
        <v>175100</v>
      </c>
    </row>
    <row r="15" spans="2:18" ht="15.75">
      <c r="B15" s="125"/>
      <c r="C15" s="73"/>
      <c r="D15" s="125"/>
      <c r="E15" s="125"/>
      <c r="F15" s="125"/>
      <c r="G15" s="125"/>
      <c r="H15" s="125"/>
      <c r="I15" s="125"/>
      <c r="J15" s="125"/>
      <c r="K15" s="125"/>
      <c r="L15" s="125"/>
      <c r="M15" s="125"/>
      <c r="N15" s="76"/>
      <c r="P15" s="229"/>
      <c r="Q15" s="24"/>
      <c r="R15" s="227"/>
    </row>
    <row r="16" spans="1:18" ht="15.75">
      <c r="A16" s="27" t="s">
        <v>155</v>
      </c>
      <c r="B16" s="125">
        <v>0</v>
      </c>
      <c r="C16" s="73"/>
      <c r="D16" s="125">
        <f>85800+19260+87550</f>
        <v>192610</v>
      </c>
      <c r="E16" s="125"/>
      <c r="F16" s="125"/>
      <c r="G16" s="125"/>
      <c r="H16" s="125"/>
      <c r="I16" s="125"/>
      <c r="J16" s="125">
        <v>0</v>
      </c>
      <c r="K16" s="125"/>
      <c r="L16" s="125">
        <v>0</v>
      </c>
      <c r="M16" s="125"/>
      <c r="N16" s="76">
        <f>B16+D16+F16+H16+J16+L16</f>
        <v>192610</v>
      </c>
      <c r="P16" s="229">
        <v>0</v>
      </c>
      <c r="Q16" s="24"/>
      <c r="R16" s="227">
        <f>SUM(N16:P16)</f>
        <v>192610</v>
      </c>
    </row>
    <row r="17" spans="2:17" ht="15.75">
      <c r="B17" s="125"/>
      <c r="C17" s="73"/>
      <c r="D17" s="125"/>
      <c r="E17" s="125"/>
      <c r="F17" s="125"/>
      <c r="G17" s="125"/>
      <c r="H17" s="125"/>
      <c r="I17" s="125"/>
      <c r="J17" s="125"/>
      <c r="K17" s="125"/>
      <c r="L17" s="125"/>
      <c r="M17" s="125"/>
      <c r="N17" s="76"/>
      <c r="P17" s="228"/>
      <c r="Q17" s="24"/>
    </row>
    <row r="18" spans="1:18" ht="15.75">
      <c r="A18" s="27" t="s">
        <v>121</v>
      </c>
      <c r="B18" s="125">
        <v>0</v>
      </c>
      <c r="C18" s="73"/>
      <c r="D18" s="125">
        <v>0</v>
      </c>
      <c r="E18" s="125"/>
      <c r="F18" s="125"/>
      <c r="G18" s="125"/>
      <c r="H18" s="125"/>
      <c r="I18" s="125"/>
      <c r="J18" s="125">
        <v>3795</v>
      </c>
      <c r="K18" s="125"/>
      <c r="L18" s="125"/>
      <c r="M18" s="125"/>
      <c r="N18" s="76">
        <f>B18+D18+F18+H18+J18+L18</f>
        <v>3795</v>
      </c>
      <c r="P18" s="229">
        <v>0</v>
      </c>
      <c r="Q18" s="24"/>
      <c r="R18" s="227">
        <f>SUM(N18:P18)</f>
        <v>3795</v>
      </c>
    </row>
    <row r="19" spans="2:17" ht="15.75">
      <c r="B19" s="125"/>
      <c r="C19" s="73"/>
      <c r="D19" s="125"/>
      <c r="E19" s="125"/>
      <c r="F19" s="125"/>
      <c r="G19" s="125"/>
      <c r="H19" s="125"/>
      <c r="I19" s="125"/>
      <c r="J19" s="125"/>
      <c r="K19" s="125"/>
      <c r="L19" s="125"/>
      <c r="M19" s="125"/>
      <c r="N19" s="125"/>
      <c r="P19" s="228"/>
      <c r="Q19" s="24"/>
    </row>
    <row r="20" spans="1:18" ht="15.75">
      <c r="A20" s="27" t="s">
        <v>125</v>
      </c>
      <c r="B20" s="125">
        <v>0</v>
      </c>
      <c r="C20" s="73"/>
      <c r="D20" s="125">
        <v>0</v>
      </c>
      <c r="E20" s="125"/>
      <c r="F20" s="125">
        <v>0</v>
      </c>
      <c r="G20" s="125"/>
      <c r="H20" s="125">
        <v>0</v>
      </c>
      <c r="I20" s="125"/>
      <c r="J20" s="125">
        <v>0</v>
      </c>
      <c r="K20" s="125"/>
      <c r="L20" s="125">
        <v>-4018981</v>
      </c>
      <c r="M20" s="125"/>
      <c r="N20" s="76">
        <f>B20+D20+F20+H20+J20+L20</f>
        <v>-4018981</v>
      </c>
      <c r="P20" s="229">
        <v>0</v>
      </c>
      <c r="Q20" s="24"/>
      <c r="R20" s="227">
        <f>SUM(N20:P20)</f>
        <v>-4018981</v>
      </c>
    </row>
    <row r="21" spans="2:17" ht="15.75">
      <c r="B21" s="125"/>
      <c r="C21" s="73"/>
      <c r="D21" s="125"/>
      <c r="E21" s="125"/>
      <c r="F21" s="125"/>
      <c r="G21" s="125"/>
      <c r="H21" s="125"/>
      <c r="I21" s="125"/>
      <c r="J21" s="125"/>
      <c r="K21" s="125"/>
      <c r="L21" s="125"/>
      <c r="M21" s="125"/>
      <c r="N21" s="76"/>
      <c r="P21" s="228"/>
      <c r="Q21" s="24"/>
    </row>
    <row r="22" spans="1:18" ht="15.75">
      <c r="A22" s="27" t="s">
        <v>147</v>
      </c>
      <c r="B22" s="125">
        <v>0</v>
      </c>
      <c r="C22" s="73"/>
      <c r="D22" s="125">
        <v>0</v>
      </c>
      <c r="E22" s="125"/>
      <c r="F22" s="125"/>
      <c r="G22" s="125"/>
      <c r="H22" s="125"/>
      <c r="I22" s="125"/>
      <c r="J22" s="125">
        <v>0</v>
      </c>
      <c r="K22" s="125"/>
      <c r="L22" s="125">
        <f>+'IS'!H39</f>
        <v>4809495</v>
      </c>
      <c r="M22" s="125"/>
      <c r="N22" s="76">
        <f>B22+D22+F22+H22+J22+L22</f>
        <v>4809495</v>
      </c>
      <c r="P22" s="252">
        <v>8159</v>
      </c>
      <c r="Q22" s="24"/>
      <c r="R22" s="227">
        <f>SUM(N22:P22)</f>
        <v>4817654</v>
      </c>
    </row>
    <row r="23" spans="2:18" ht="15.75">
      <c r="B23" s="125"/>
      <c r="C23" s="73"/>
      <c r="D23" s="125"/>
      <c r="E23" s="125"/>
      <c r="F23" s="125"/>
      <c r="G23" s="125"/>
      <c r="H23" s="125"/>
      <c r="I23" s="125"/>
      <c r="J23" s="125"/>
      <c r="K23" s="125"/>
      <c r="L23" s="125"/>
      <c r="M23" s="125"/>
      <c r="N23" s="76"/>
      <c r="P23" s="229"/>
      <c r="Q23" s="24"/>
      <c r="R23" s="227"/>
    </row>
    <row r="24" spans="1:18" ht="15.75">
      <c r="A24" s="27" t="s">
        <v>195</v>
      </c>
      <c r="B24" s="125">
        <v>0</v>
      </c>
      <c r="C24" s="73"/>
      <c r="D24" s="125">
        <v>0</v>
      </c>
      <c r="E24" s="125"/>
      <c r="F24" s="125"/>
      <c r="G24" s="125"/>
      <c r="H24" s="125"/>
      <c r="I24" s="125"/>
      <c r="J24" s="125">
        <v>0</v>
      </c>
      <c r="K24" s="125"/>
      <c r="L24" s="125">
        <v>0</v>
      </c>
      <c r="M24" s="125"/>
      <c r="N24" s="125">
        <v>0</v>
      </c>
      <c r="P24" s="228">
        <v>49</v>
      </c>
      <c r="Q24" s="24"/>
      <c r="R24" s="227">
        <f>SUM(N24:P24)</f>
        <v>49</v>
      </c>
    </row>
    <row r="25" spans="2:17" ht="15.75">
      <c r="B25" s="125"/>
      <c r="C25" s="73"/>
      <c r="D25" s="125"/>
      <c r="E25" s="125"/>
      <c r="F25" s="125"/>
      <c r="G25" s="125"/>
      <c r="H25" s="125"/>
      <c r="I25" s="125"/>
      <c r="J25" s="125"/>
      <c r="K25" s="125"/>
      <c r="L25" s="119"/>
      <c r="M25" s="125"/>
      <c r="N25" s="125"/>
      <c r="P25" s="228"/>
      <c r="Q25" s="24"/>
    </row>
    <row r="26" spans="1:18" ht="16.5" thickBot="1">
      <c r="A26" s="167" t="s">
        <v>191</v>
      </c>
      <c r="B26" s="209">
        <f>SUM(B11:B25)</f>
        <v>17887150</v>
      </c>
      <c r="C26" s="72"/>
      <c r="D26" s="209">
        <f>SUM(D11:D25)</f>
        <v>540138</v>
      </c>
      <c r="E26" s="76"/>
      <c r="F26" s="126">
        <f>SUM(F10:F24)</f>
        <v>0</v>
      </c>
      <c r="G26" s="76"/>
      <c r="H26" s="126">
        <f>SUM(H10:H24)</f>
        <v>0</v>
      </c>
      <c r="I26" s="76"/>
      <c r="J26" s="209">
        <f>SUM(J11:J25)</f>
        <v>272575</v>
      </c>
      <c r="K26" s="76"/>
      <c r="L26" s="209">
        <f>SUM(L11:L25)</f>
        <v>7038043</v>
      </c>
      <c r="M26" s="76"/>
      <c r="N26" s="209">
        <f>SUM(N11:N25)</f>
        <v>25737906</v>
      </c>
      <c r="P26" s="209">
        <f>SUM(P11:P25)</f>
        <v>8208</v>
      </c>
      <c r="Q26" s="24"/>
      <c r="R26" s="209">
        <f>SUM(R11:R25)</f>
        <v>25746114</v>
      </c>
    </row>
    <row r="27" spans="2:17" ht="16.5" thickTop="1">
      <c r="B27" s="76"/>
      <c r="C27" s="75"/>
      <c r="D27" s="75"/>
      <c r="E27" s="75"/>
      <c r="F27" s="75"/>
      <c r="G27" s="75"/>
      <c r="H27" s="75"/>
      <c r="I27" s="75"/>
      <c r="J27" s="75"/>
      <c r="K27" s="75"/>
      <c r="L27" s="75"/>
      <c r="M27" s="75"/>
      <c r="N27" s="24"/>
      <c r="O27" s="75"/>
      <c r="Q27" s="24"/>
    </row>
    <row r="28" spans="2:17" ht="15.75">
      <c r="B28" s="76"/>
      <c r="C28" s="75"/>
      <c r="D28" s="75"/>
      <c r="E28" s="75"/>
      <c r="F28" s="75"/>
      <c r="G28" s="75"/>
      <c r="H28" s="75"/>
      <c r="I28" s="75"/>
      <c r="J28" s="75"/>
      <c r="K28" s="75"/>
      <c r="L28" s="75"/>
      <c r="M28" s="75"/>
      <c r="N28" s="24"/>
      <c r="O28" s="75"/>
      <c r="Q28" s="24"/>
    </row>
    <row r="29" spans="1:18" ht="15.75">
      <c r="A29" s="19" t="s">
        <v>1</v>
      </c>
      <c r="B29" s="125">
        <v>17466800</v>
      </c>
      <c r="C29" s="73"/>
      <c r="D29" s="125">
        <v>40080</v>
      </c>
      <c r="E29" s="125"/>
      <c r="F29" s="125"/>
      <c r="G29" s="125"/>
      <c r="H29" s="125"/>
      <c r="I29" s="125"/>
      <c r="J29" s="125">
        <v>263010</v>
      </c>
      <c r="K29" s="125"/>
      <c r="L29" s="125">
        <v>5917754</v>
      </c>
      <c r="M29" s="231"/>
      <c r="N29" s="76">
        <f>B29+D29+F29+H29+J29+L29</f>
        <v>23687644</v>
      </c>
      <c r="O29" s="231"/>
      <c r="P29" s="229">
        <v>0</v>
      </c>
      <c r="Q29" s="232"/>
      <c r="R29" s="227">
        <f>SUM(N29:P29)</f>
        <v>23687644</v>
      </c>
    </row>
    <row r="30" spans="1:18" ht="15.75">
      <c r="A30" s="19"/>
      <c r="B30" s="125"/>
      <c r="C30" s="73"/>
      <c r="D30" s="125"/>
      <c r="E30" s="125"/>
      <c r="F30" s="125"/>
      <c r="G30" s="125"/>
      <c r="H30" s="125"/>
      <c r="I30" s="125"/>
      <c r="J30" s="125"/>
      <c r="K30" s="125"/>
      <c r="L30" s="125"/>
      <c r="M30" s="231"/>
      <c r="N30" s="76"/>
      <c r="O30" s="231"/>
      <c r="P30" s="229"/>
      <c r="Q30" s="232"/>
      <c r="R30" s="227"/>
    </row>
    <row r="31" spans="1:18" ht="15.75">
      <c r="A31" s="27" t="s">
        <v>172</v>
      </c>
      <c r="B31" s="230"/>
      <c r="C31" s="231"/>
      <c r="D31" s="231"/>
      <c r="E31" s="231"/>
      <c r="F31" s="231"/>
      <c r="G31" s="231"/>
      <c r="H31" s="231"/>
      <c r="I31" s="231"/>
      <c r="J31" s="231"/>
      <c r="K31" s="231"/>
      <c r="L31" s="231"/>
      <c r="M31" s="231"/>
      <c r="N31" s="232"/>
      <c r="O31" s="231"/>
      <c r="P31" s="228"/>
      <c r="Q31" s="232"/>
      <c r="R31" s="233"/>
    </row>
    <row r="32" spans="1:19" ht="15.75">
      <c r="A32" s="27" t="s">
        <v>173</v>
      </c>
      <c r="B32" s="125">
        <v>245250</v>
      </c>
      <c r="C32" s="235"/>
      <c r="D32" s="230">
        <v>147150</v>
      </c>
      <c r="E32" s="240"/>
      <c r="F32" s="240"/>
      <c r="G32" s="240"/>
      <c r="H32" s="240"/>
      <c r="I32" s="240"/>
      <c r="J32" s="240">
        <v>0</v>
      </c>
      <c r="K32" s="240"/>
      <c r="L32" s="240">
        <v>0</v>
      </c>
      <c r="M32" s="235"/>
      <c r="N32" s="242">
        <f>B32+D32+F32+H32+J32+L32</f>
        <v>392400</v>
      </c>
      <c r="O32" s="240"/>
      <c r="P32" s="229">
        <v>0</v>
      </c>
      <c r="Q32" s="241"/>
      <c r="R32" s="244">
        <f>SUM(N32:P32)</f>
        <v>392400</v>
      </c>
      <c r="S32" s="237"/>
    </row>
    <row r="33" spans="2:19" ht="15.75">
      <c r="B33" s="234"/>
      <c r="C33" s="235"/>
      <c r="D33" s="235"/>
      <c r="E33" s="235"/>
      <c r="F33" s="235"/>
      <c r="G33" s="235"/>
      <c r="H33" s="235"/>
      <c r="I33" s="235"/>
      <c r="J33" s="235"/>
      <c r="K33" s="235"/>
      <c r="L33" s="235"/>
      <c r="M33" s="235"/>
      <c r="N33" s="242"/>
      <c r="O33" s="240"/>
      <c r="P33" s="229"/>
      <c r="Q33" s="241"/>
      <c r="R33" s="244"/>
      <c r="S33" s="237"/>
    </row>
    <row r="34" spans="1:19" ht="15.75">
      <c r="A34" s="27" t="s">
        <v>155</v>
      </c>
      <c r="B34" s="125">
        <v>0</v>
      </c>
      <c r="C34" s="235"/>
      <c r="D34" s="230">
        <v>160298</v>
      </c>
      <c r="E34" s="240"/>
      <c r="F34" s="240"/>
      <c r="G34" s="240"/>
      <c r="H34" s="240"/>
      <c r="I34" s="240"/>
      <c r="J34" s="240">
        <v>0</v>
      </c>
      <c r="K34" s="240"/>
      <c r="L34" s="240">
        <v>0</v>
      </c>
      <c r="M34" s="235"/>
      <c r="N34" s="242">
        <f>B34+D34+F34+H34+J34+L34</f>
        <v>160298</v>
      </c>
      <c r="O34" s="240"/>
      <c r="P34" s="229">
        <v>0</v>
      </c>
      <c r="Q34" s="241"/>
      <c r="R34" s="244">
        <f>SUM(N34:P34)</f>
        <v>160298</v>
      </c>
      <c r="S34" s="237"/>
    </row>
    <row r="35" spans="2:19" ht="15.75">
      <c r="B35" s="234"/>
      <c r="C35" s="235"/>
      <c r="D35" s="125"/>
      <c r="E35" s="125"/>
      <c r="F35" s="125"/>
      <c r="G35" s="125"/>
      <c r="H35" s="125"/>
      <c r="I35" s="125"/>
      <c r="J35" s="125"/>
      <c r="K35" s="125"/>
      <c r="L35" s="125"/>
      <c r="M35" s="235"/>
      <c r="N35" s="243"/>
      <c r="O35" s="235"/>
      <c r="P35" s="238"/>
      <c r="Q35" s="236"/>
      <c r="R35" s="237"/>
      <c r="S35" s="237"/>
    </row>
    <row r="36" spans="1:19" ht="15.75">
      <c r="A36" s="27" t="s">
        <v>121</v>
      </c>
      <c r="B36" s="240">
        <v>0</v>
      </c>
      <c r="C36" s="240"/>
      <c r="D36" s="238">
        <v>0</v>
      </c>
      <c r="E36" s="125"/>
      <c r="F36" s="125"/>
      <c r="G36" s="125"/>
      <c r="H36" s="125"/>
      <c r="I36" s="125"/>
      <c r="J36" s="125">
        <f>166068-160298</f>
        <v>5770</v>
      </c>
      <c r="K36" s="125"/>
      <c r="L36" s="125">
        <v>0</v>
      </c>
      <c r="M36" s="235"/>
      <c r="N36" s="242">
        <f>B36+D36+F36+H36+J36+L36</f>
        <v>5770</v>
      </c>
      <c r="O36" s="235"/>
      <c r="P36" s="229">
        <v>0</v>
      </c>
      <c r="Q36" s="236"/>
      <c r="R36" s="237">
        <f>SUM(N36:P36)</f>
        <v>5770</v>
      </c>
      <c r="S36" s="237"/>
    </row>
    <row r="37" spans="2:19" ht="15.75">
      <c r="B37" s="240"/>
      <c r="C37" s="240"/>
      <c r="D37" s="238"/>
      <c r="E37" s="125"/>
      <c r="F37" s="125"/>
      <c r="G37" s="125"/>
      <c r="H37" s="125"/>
      <c r="I37" s="125"/>
      <c r="J37" s="125"/>
      <c r="K37" s="125"/>
      <c r="L37" s="125"/>
      <c r="M37" s="235"/>
      <c r="N37" s="243"/>
      <c r="O37" s="235"/>
      <c r="P37" s="238"/>
      <c r="Q37" s="236"/>
      <c r="R37" s="237"/>
      <c r="S37" s="237"/>
    </row>
    <row r="38" spans="1:19" ht="15.75">
      <c r="A38" s="27" t="s">
        <v>125</v>
      </c>
      <c r="B38" s="240">
        <v>0</v>
      </c>
      <c r="C38" s="240"/>
      <c r="D38" s="238">
        <v>0</v>
      </c>
      <c r="E38" s="125"/>
      <c r="F38" s="125">
        <v>0</v>
      </c>
      <c r="G38" s="125"/>
      <c r="H38" s="125">
        <v>0</v>
      </c>
      <c r="I38" s="125"/>
      <c r="J38" s="125">
        <v>0</v>
      </c>
      <c r="K38" s="125"/>
      <c r="L38" s="125">
        <v>-3067822</v>
      </c>
      <c r="M38" s="235"/>
      <c r="N38" s="234">
        <f>B38+D38+F38+H38+J38+L38</f>
        <v>-3067822</v>
      </c>
      <c r="O38" s="240"/>
      <c r="P38" s="229">
        <v>0</v>
      </c>
      <c r="Q38" s="241"/>
      <c r="R38" s="244">
        <f>SUM(N38:P38)</f>
        <v>-3067822</v>
      </c>
      <c r="S38" s="237"/>
    </row>
    <row r="39" spans="2:19" ht="15.75">
      <c r="B39" s="240"/>
      <c r="C39" s="240"/>
      <c r="D39" s="240"/>
      <c r="E39" s="235"/>
      <c r="F39" s="235"/>
      <c r="G39" s="235"/>
      <c r="H39" s="235"/>
      <c r="I39" s="235"/>
      <c r="J39" s="235"/>
      <c r="K39" s="235"/>
      <c r="L39" s="235"/>
      <c r="M39" s="235"/>
      <c r="N39" s="236"/>
      <c r="O39" s="235"/>
      <c r="P39" s="238"/>
      <c r="Q39" s="236"/>
      <c r="R39" s="237"/>
      <c r="S39" s="237"/>
    </row>
    <row r="40" spans="1:19" ht="15.75">
      <c r="A40" s="27" t="s">
        <v>147</v>
      </c>
      <c r="B40" s="240">
        <v>0</v>
      </c>
      <c r="C40" s="240"/>
      <c r="D40" s="240">
        <v>0</v>
      </c>
      <c r="E40" s="235"/>
      <c r="F40" s="235"/>
      <c r="G40" s="235"/>
      <c r="H40" s="235"/>
      <c r="I40" s="235"/>
      <c r="J40" s="240">
        <v>0</v>
      </c>
      <c r="K40" s="235"/>
      <c r="L40" s="235">
        <v>3397597</v>
      </c>
      <c r="M40" s="235"/>
      <c r="N40" s="234">
        <f>B40+D40+F40+H40+J40+L40</f>
        <v>3397597</v>
      </c>
      <c r="O40" s="235"/>
      <c r="P40" s="229">
        <v>0</v>
      </c>
      <c r="Q40" s="236"/>
      <c r="R40" s="237">
        <f>SUM(N40:P40)</f>
        <v>3397597</v>
      </c>
      <c r="S40" s="237"/>
    </row>
    <row r="41" spans="2:18" ht="15.75">
      <c r="B41" s="240"/>
      <c r="C41" s="240"/>
      <c r="D41" s="240"/>
      <c r="E41" s="231"/>
      <c r="F41" s="231"/>
      <c r="G41" s="231"/>
      <c r="H41" s="231"/>
      <c r="I41" s="231"/>
      <c r="J41" s="231"/>
      <c r="K41" s="231"/>
      <c r="L41" s="231"/>
      <c r="M41" s="231"/>
      <c r="N41" s="232"/>
      <c r="O41" s="231"/>
      <c r="P41" s="233"/>
      <c r="Q41" s="232"/>
      <c r="R41" s="233"/>
    </row>
    <row r="42" spans="2:17" ht="15.75">
      <c r="B42" s="76"/>
      <c r="C42" s="75"/>
      <c r="D42" s="75"/>
      <c r="E42" s="75"/>
      <c r="F42" s="75"/>
      <c r="G42" s="75"/>
      <c r="H42" s="75"/>
      <c r="I42" s="75"/>
      <c r="J42" s="75"/>
      <c r="K42" s="75"/>
      <c r="L42" s="75"/>
      <c r="M42" s="75"/>
      <c r="N42" s="24"/>
      <c r="O42" s="75"/>
      <c r="Q42" s="24"/>
    </row>
    <row r="43" spans="1:18" ht="16.5" thickBot="1">
      <c r="A43" s="167" t="s">
        <v>192</v>
      </c>
      <c r="B43" s="209">
        <f>SUM(B29:B42)</f>
        <v>17712050</v>
      </c>
      <c r="C43" s="72"/>
      <c r="D43" s="209">
        <f>SUM(D29:D42)</f>
        <v>347528</v>
      </c>
      <c r="E43" s="76"/>
      <c r="F43" s="126">
        <f>SUM(F28:F41)</f>
        <v>0</v>
      </c>
      <c r="G43" s="76"/>
      <c r="H43" s="126">
        <f>SUM(H28:H41)</f>
        <v>0</v>
      </c>
      <c r="I43" s="76"/>
      <c r="J43" s="209">
        <f>SUM(J29:J42)</f>
        <v>268780</v>
      </c>
      <c r="K43" s="76"/>
      <c r="L43" s="209">
        <f>SUM(L29:L42)</f>
        <v>6247529</v>
      </c>
      <c r="M43" s="76"/>
      <c r="N43" s="209">
        <f>SUM(N29:N42)</f>
        <v>24575887</v>
      </c>
      <c r="P43" s="209">
        <f>SUM(P29:P42)</f>
        <v>0</v>
      </c>
      <c r="Q43" s="24"/>
      <c r="R43" s="209">
        <f>SUM(R29:R42)</f>
        <v>24575887</v>
      </c>
    </row>
    <row r="44" spans="2:17" ht="16.5" thickTop="1">
      <c r="B44" s="76"/>
      <c r="C44" s="75"/>
      <c r="D44" s="75"/>
      <c r="E44" s="75"/>
      <c r="F44" s="75"/>
      <c r="G44" s="75"/>
      <c r="H44" s="75"/>
      <c r="I44" s="75"/>
      <c r="J44" s="75"/>
      <c r="K44" s="75"/>
      <c r="L44" s="75"/>
      <c r="M44" s="75"/>
      <c r="N44" s="24"/>
      <c r="O44" s="75"/>
      <c r="Q44" s="24"/>
    </row>
    <row r="45" spans="4:17" ht="15.75">
      <c r="D45" s="74"/>
      <c r="F45" s="74"/>
      <c r="Q45" s="24"/>
    </row>
    <row r="46" spans="1:17" ht="15.75">
      <c r="A46" s="264" t="s">
        <v>179</v>
      </c>
      <c r="B46" s="268"/>
      <c r="C46" s="268"/>
      <c r="D46" s="268"/>
      <c r="E46" s="268"/>
      <c r="F46" s="268"/>
      <c r="G46" s="268"/>
      <c r="H46" s="268"/>
      <c r="I46" s="268"/>
      <c r="J46" s="268"/>
      <c r="K46" s="268"/>
      <c r="L46" s="268"/>
      <c r="M46" s="268"/>
      <c r="N46" s="268"/>
      <c r="Q46" s="24"/>
    </row>
    <row r="47" spans="1:14" ht="15.75">
      <c r="A47" s="268"/>
      <c r="B47" s="268"/>
      <c r="C47" s="268"/>
      <c r="D47" s="268"/>
      <c r="E47" s="268"/>
      <c r="F47" s="268"/>
      <c r="G47" s="268"/>
      <c r="H47" s="268"/>
      <c r="I47" s="268"/>
      <c r="J47" s="268"/>
      <c r="K47" s="268"/>
      <c r="L47" s="268"/>
      <c r="M47" s="268"/>
      <c r="N47" s="268"/>
    </row>
    <row r="49" spans="4:12" ht="15.75">
      <c r="D49" s="191"/>
      <c r="L49" s="185"/>
    </row>
    <row r="51" spans="1:15" ht="15.75">
      <c r="A51" s="253"/>
      <c r="B51" s="266"/>
      <c r="C51" s="266"/>
      <c r="D51" s="266"/>
      <c r="E51" s="266"/>
      <c r="F51" s="266"/>
      <c r="G51" s="266"/>
      <c r="H51" s="266"/>
      <c r="I51" s="266"/>
      <c r="J51" s="267"/>
      <c r="K51" s="267"/>
      <c r="L51" s="267"/>
      <c r="M51" s="267"/>
      <c r="N51" s="267"/>
      <c r="O51" s="267"/>
    </row>
    <row r="52" spans="1:15" ht="15.75">
      <c r="A52" s="266"/>
      <c r="B52" s="266"/>
      <c r="C52" s="266"/>
      <c r="D52" s="266"/>
      <c r="E52" s="266"/>
      <c r="F52" s="266"/>
      <c r="G52" s="266"/>
      <c r="H52" s="266"/>
      <c r="I52" s="266"/>
      <c r="J52" s="267"/>
      <c r="K52" s="267"/>
      <c r="L52" s="267"/>
      <c r="M52" s="267"/>
      <c r="N52" s="267"/>
      <c r="O52" s="267"/>
    </row>
    <row r="53" spans="1:15" ht="15.75">
      <c r="A53" s="266"/>
      <c r="B53" s="266"/>
      <c r="C53" s="266"/>
      <c r="D53" s="266"/>
      <c r="E53" s="266"/>
      <c r="F53" s="266"/>
      <c r="G53" s="266"/>
      <c r="H53" s="266"/>
      <c r="I53" s="266"/>
      <c r="J53" s="267"/>
      <c r="K53" s="267"/>
      <c r="L53" s="267"/>
      <c r="M53" s="267"/>
      <c r="N53" s="267"/>
      <c r="O53" s="267"/>
    </row>
  </sheetData>
  <sheetProtection/>
  <mergeCells count="3">
    <mergeCell ref="A3:O3"/>
    <mergeCell ref="A51:O53"/>
    <mergeCell ref="A46:N47"/>
  </mergeCells>
  <printOptions/>
  <pageMargins left="0.98" right="0.17" top="0.17" bottom="0.19" header="0.5" footer="0.5"/>
  <pageSetup horizontalDpi="600" verticalDpi="600" orientation="portrait" scale="55" r:id="rId1"/>
</worksheet>
</file>

<file path=xl/worksheets/sheet4.xml><?xml version="1.0" encoding="utf-8"?>
<worksheet xmlns="http://schemas.openxmlformats.org/spreadsheetml/2006/main" xmlns:r="http://schemas.openxmlformats.org/officeDocument/2006/relationships">
  <dimension ref="A1:O88"/>
  <sheetViews>
    <sheetView zoomScale="75" zoomScaleNormal="75" zoomScaleSheetLayoutView="75" zoomScalePageLayoutView="0" workbookViewId="0" topLeftCell="A35">
      <selection activeCell="B61" sqref="B61"/>
    </sheetView>
  </sheetViews>
  <sheetFormatPr defaultColWidth="8.00390625" defaultRowHeight="14.25"/>
  <cols>
    <col min="1" max="1" width="3.00390625" style="31" customWidth="1"/>
    <col min="2" max="2" width="57.375" style="43" customWidth="1"/>
    <col min="3" max="3" width="18.875" style="66" customWidth="1"/>
    <col min="4" max="4" width="3.75390625" style="67" customWidth="1"/>
    <col min="5" max="5" width="16.50390625" style="66" customWidth="1"/>
    <col min="6" max="6" width="4.00390625" style="43" customWidth="1"/>
    <col min="7" max="7" width="8.00390625" style="43" hidden="1" customWidth="1"/>
    <col min="8" max="8" width="4.625" style="43" hidden="1" customWidth="1"/>
    <col min="9" max="9" width="11.125" style="43" hidden="1" customWidth="1"/>
    <col min="10" max="10" width="10.25390625" style="43" hidden="1" customWidth="1"/>
    <col min="11" max="11" width="8.00390625" style="43" hidden="1" customWidth="1"/>
    <col min="12" max="12" width="15.875" style="188" customWidth="1"/>
    <col min="13" max="200" width="8.00390625" style="43" customWidth="1"/>
    <col min="201" max="16384" width="8.00390625" style="31" customWidth="1"/>
  </cols>
  <sheetData>
    <row r="1" spans="1:5" ht="15.75">
      <c r="A1" s="29"/>
      <c r="B1" s="1" t="s">
        <v>132</v>
      </c>
      <c r="C1" s="30"/>
      <c r="D1" s="30"/>
      <c r="E1" s="30"/>
    </row>
    <row r="2" spans="1:5" ht="15.75">
      <c r="A2" s="29"/>
      <c r="B2" s="32" t="s">
        <v>165</v>
      </c>
      <c r="C2" s="30"/>
      <c r="D2" s="30"/>
      <c r="E2" s="30"/>
    </row>
    <row r="3" spans="1:5" ht="15.75">
      <c r="A3" s="29"/>
      <c r="B3" s="50" t="s">
        <v>175</v>
      </c>
      <c r="C3" s="31"/>
      <c r="D3" s="31"/>
      <c r="E3" s="31"/>
    </row>
    <row r="4" spans="1:5" ht="15.75">
      <c r="A4" s="29"/>
      <c r="B4" s="32"/>
      <c r="C4" s="10"/>
      <c r="D4" s="33"/>
      <c r="E4" s="77"/>
    </row>
    <row r="5" spans="1:5" ht="15.75">
      <c r="A5" s="29"/>
      <c r="B5" s="32"/>
      <c r="C5" s="91" t="s">
        <v>4</v>
      </c>
      <c r="D5" s="99"/>
      <c r="E5" s="100" t="s">
        <v>22</v>
      </c>
    </row>
    <row r="6" spans="1:5" ht="15.75">
      <c r="A6" s="29"/>
      <c r="B6" s="34"/>
      <c r="C6" s="91" t="s">
        <v>23</v>
      </c>
      <c r="D6" s="99"/>
      <c r="E6" s="100" t="s">
        <v>24</v>
      </c>
    </row>
    <row r="7" spans="1:5" ht="15.75">
      <c r="A7" s="29"/>
      <c r="B7" s="34"/>
      <c r="C7" s="91" t="s">
        <v>11</v>
      </c>
      <c r="D7" s="99"/>
      <c r="E7" s="91" t="s">
        <v>99</v>
      </c>
    </row>
    <row r="8" spans="1:5" ht="15.75">
      <c r="A8" s="29"/>
      <c r="B8" s="35"/>
      <c r="C8" s="247" t="s">
        <v>189</v>
      </c>
      <c r="D8" s="101"/>
      <c r="E8" s="247" t="s">
        <v>169</v>
      </c>
    </row>
    <row r="9" spans="1:5" ht="15.75">
      <c r="A9" s="29"/>
      <c r="B9" s="36"/>
      <c r="C9" s="102" t="s">
        <v>7</v>
      </c>
      <c r="D9" s="102"/>
      <c r="E9" s="102" t="s">
        <v>7</v>
      </c>
    </row>
    <row r="10" spans="1:5" ht="15.75">
      <c r="A10" s="29"/>
      <c r="B10" s="32" t="s">
        <v>25</v>
      </c>
      <c r="C10" s="37"/>
      <c r="D10" s="37"/>
      <c r="E10" s="38"/>
    </row>
    <row r="11" spans="1:5" ht="15.75">
      <c r="A11" s="29"/>
      <c r="B11" s="39" t="s">
        <v>79</v>
      </c>
      <c r="C11" s="40">
        <v>6423646</v>
      </c>
      <c r="D11" s="40"/>
      <c r="E11" s="96">
        <v>4216159</v>
      </c>
    </row>
    <row r="12" spans="1:5" ht="15.75" hidden="1">
      <c r="A12" s="29"/>
      <c r="B12" s="39" t="s">
        <v>26</v>
      </c>
      <c r="C12" s="40"/>
      <c r="D12" s="40"/>
      <c r="E12" s="40"/>
    </row>
    <row r="13" spans="1:5" ht="15.75">
      <c r="A13" s="29"/>
      <c r="B13" s="39"/>
      <c r="C13" s="41"/>
      <c r="D13" s="40"/>
      <c r="E13" s="41"/>
    </row>
    <row r="14" spans="1:5" ht="15.75">
      <c r="A14" s="29"/>
      <c r="B14" s="39"/>
      <c r="C14" s="40">
        <f>SUM(C11:C13)</f>
        <v>6423646</v>
      </c>
      <c r="D14" s="40"/>
      <c r="E14" s="40">
        <f>SUM(E11:E13)</f>
        <v>4216159</v>
      </c>
    </row>
    <row r="15" spans="1:5" ht="15.75">
      <c r="A15" s="29"/>
      <c r="B15" s="39"/>
      <c r="C15" s="40"/>
      <c r="D15" s="40"/>
      <c r="E15" s="40"/>
    </row>
    <row r="16" spans="1:5" ht="15.75">
      <c r="A16" s="29"/>
      <c r="B16" s="39" t="s">
        <v>27</v>
      </c>
      <c r="C16" s="40"/>
      <c r="D16" s="40"/>
      <c r="E16" s="40"/>
    </row>
    <row r="17" spans="1:5" ht="15.75" hidden="1">
      <c r="A17" s="29"/>
      <c r="B17" s="39" t="s">
        <v>28</v>
      </c>
      <c r="C17" s="42">
        <v>0</v>
      </c>
      <c r="D17" s="42"/>
      <c r="E17" s="42"/>
    </row>
    <row r="18" spans="1:5" ht="15.75" hidden="1">
      <c r="A18" s="29"/>
      <c r="B18" s="39" t="s">
        <v>29</v>
      </c>
      <c r="C18" s="42">
        <v>0</v>
      </c>
      <c r="D18" s="42"/>
      <c r="E18" s="42"/>
    </row>
    <row r="19" spans="1:5" ht="15.75">
      <c r="A19" s="29"/>
      <c r="B19" s="39" t="s">
        <v>69</v>
      </c>
      <c r="C19" s="42">
        <v>1032738</v>
      </c>
      <c r="D19" s="42"/>
      <c r="E19" s="96">
        <v>1063625</v>
      </c>
    </row>
    <row r="20" spans="1:5" ht="15.75">
      <c r="A20" s="29"/>
      <c r="B20" s="55" t="s">
        <v>193</v>
      </c>
      <c r="C20" s="42">
        <v>682740</v>
      </c>
      <c r="D20" s="42"/>
      <c r="E20" s="96">
        <v>0</v>
      </c>
    </row>
    <row r="21" spans="1:5" ht="15.75">
      <c r="A21" s="29"/>
      <c r="B21" s="39" t="s">
        <v>126</v>
      </c>
      <c r="C21" s="42">
        <v>318077</v>
      </c>
      <c r="D21" s="42"/>
      <c r="E21" s="96">
        <v>69358</v>
      </c>
    </row>
    <row r="22" spans="1:5" ht="15.75" hidden="1">
      <c r="A22" s="29"/>
      <c r="B22" s="39" t="s">
        <v>170</v>
      </c>
      <c r="C22" s="42">
        <v>0</v>
      </c>
      <c r="D22" s="42"/>
      <c r="E22" s="96">
        <v>0</v>
      </c>
    </row>
    <row r="23" spans="1:5" ht="15.75" hidden="1">
      <c r="A23" s="29"/>
      <c r="B23" s="39" t="s">
        <v>171</v>
      </c>
      <c r="C23" s="42">
        <v>0</v>
      </c>
      <c r="D23" s="42"/>
      <c r="E23" s="96">
        <v>0</v>
      </c>
    </row>
    <row r="24" spans="1:5" ht="15.75" hidden="1">
      <c r="A24" s="29"/>
      <c r="B24" s="39" t="s">
        <v>174</v>
      </c>
      <c r="C24" s="42">
        <v>0</v>
      </c>
      <c r="D24" s="42"/>
      <c r="E24" s="96">
        <v>0</v>
      </c>
    </row>
    <row r="25" spans="1:5" ht="15.75" hidden="1">
      <c r="A25" s="29"/>
      <c r="B25" s="39" t="s">
        <v>129</v>
      </c>
      <c r="C25" s="42">
        <v>0</v>
      </c>
      <c r="D25" s="42"/>
      <c r="E25" s="96">
        <v>0</v>
      </c>
    </row>
    <row r="26" spans="1:5" ht="15.75">
      <c r="A26" s="29"/>
      <c r="B26" s="39" t="s">
        <v>30</v>
      </c>
      <c r="C26" s="42">
        <v>40682</v>
      </c>
      <c r="D26" s="42"/>
      <c r="E26" s="96">
        <v>22846</v>
      </c>
    </row>
    <row r="27" spans="1:5" ht="15.75">
      <c r="A27" s="29"/>
      <c r="B27" s="39" t="s">
        <v>31</v>
      </c>
      <c r="C27" s="42">
        <v>-96459</v>
      </c>
      <c r="D27" s="42"/>
      <c r="E27" s="96">
        <v>-92700</v>
      </c>
    </row>
    <row r="28" spans="1:5" ht="15.75">
      <c r="A28" s="29"/>
      <c r="B28" s="39" t="s">
        <v>124</v>
      </c>
      <c r="C28" s="42">
        <v>3795</v>
      </c>
      <c r="D28" s="42"/>
      <c r="E28" s="96">
        <v>124551</v>
      </c>
    </row>
    <row r="29" spans="1:5" ht="15.75">
      <c r="A29" s="29"/>
      <c r="B29" s="39" t="s">
        <v>131</v>
      </c>
      <c r="C29" s="44">
        <f>-70097+29279</f>
        <v>-40818</v>
      </c>
      <c r="D29" s="42"/>
      <c r="E29" s="97">
        <v>18422</v>
      </c>
    </row>
    <row r="30" spans="1:5" ht="15.75">
      <c r="A30" s="29"/>
      <c r="B30" s="31"/>
      <c r="C30" s="42"/>
      <c r="D30" s="42"/>
      <c r="E30" s="123"/>
    </row>
    <row r="31" spans="1:5" ht="15.75">
      <c r="A31" s="29"/>
      <c r="B31" s="39" t="s">
        <v>32</v>
      </c>
      <c r="C31" s="42">
        <f>SUM(C14:C29)</f>
        <v>8364401</v>
      </c>
      <c r="D31" s="45"/>
      <c r="E31" s="42">
        <f>SUM(E14:E29)</f>
        <v>5422261</v>
      </c>
    </row>
    <row r="32" spans="1:5" ht="15.75">
      <c r="A32" s="29"/>
      <c r="B32" s="39"/>
      <c r="C32" s="42"/>
      <c r="D32" s="45"/>
      <c r="E32" s="42"/>
    </row>
    <row r="33" spans="1:5" ht="15.75">
      <c r="A33" s="29"/>
      <c r="B33" s="39" t="s">
        <v>65</v>
      </c>
      <c r="C33" s="42"/>
      <c r="D33" s="45"/>
      <c r="E33" s="42"/>
    </row>
    <row r="34" spans="1:6" ht="15.75">
      <c r="A34" s="29"/>
      <c r="B34" s="39" t="s">
        <v>16</v>
      </c>
      <c r="C34" s="42">
        <v>-708367</v>
      </c>
      <c r="D34" s="42"/>
      <c r="E34" s="96">
        <v>-943036</v>
      </c>
      <c r="F34" s="46"/>
    </row>
    <row r="35" spans="1:6" ht="15.75">
      <c r="A35" s="29"/>
      <c r="B35" s="39" t="s">
        <v>66</v>
      </c>
      <c r="C35" s="47">
        <v>-1912277</v>
      </c>
      <c r="D35" s="48"/>
      <c r="E35" s="96">
        <v>-1259947</v>
      </c>
      <c r="F35" s="46"/>
    </row>
    <row r="36" spans="1:6" ht="15.75">
      <c r="A36" s="29"/>
      <c r="B36" s="39" t="s">
        <v>67</v>
      </c>
      <c r="C36" s="49">
        <v>185889</v>
      </c>
      <c r="D36" s="48"/>
      <c r="E36" s="97">
        <v>168757</v>
      </c>
      <c r="F36" s="46"/>
    </row>
    <row r="37" spans="1:6" ht="15.75">
      <c r="A37" s="29"/>
      <c r="B37" s="39"/>
      <c r="C37" s="47"/>
      <c r="D37" s="48"/>
      <c r="E37" s="47"/>
      <c r="F37" s="46"/>
    </row>
    <row r="38" spans="1:5" ht="15.75">
      <c r="A38" s="29"/>
      <c r="B38" s="50" t="s">
        <v>33</v>
      </c>
      <c r="C38" s="42">
        <f>SUM(C31:C36)</f>
        <v>5929646</v>
      </c>
      <c r="D38" s="42"/>
      <c r="E38" s="42">
        <f>SUM(E31:E36)</f>
        <v>3388035</v>
      </c>
    </row>
    <row r="39" spans="1:5" ht="15.75">
      <c r="A39" s="29"/>
      <c r="B39" s="50"/>
      <c r="C39" s="42"/>
      <c r="D39" s="42"/>
      <c r="E39" s="42"/>
    </row>
    <row r="40" spans="1:5" ht="15.75">
      <c r="A40" s="39"/>
      <c r="B40" s="51" t="s">
        <v>130</v>
      </c>
      <c r="C40" s="52">
        <v>-2050842</v>
      </c>
      <c r="D40" s="52"/>
      <c r="E40" s="96">
        <v>-1107710</v>
      </c>
    </row>
    <row r="41" spans="1:5" ht="15.75">
      <c r="A41" s="39"/>
      <c r="B41" s="51" t="s">
        <v>34</v>
      </c>
      <c r="C41" s="52">
        <f>-C26</f>
        <v>-40682</v>
      </c>
      <c r="D41" s="52"/>
      <c r="E41" s="52">
        <v>-22846</v>
      </c>
    </row>
    <row r="42" spans="1:5" ht="15.75">
      <c r="A42" s="39"/>
      <c r="B42" s="51" t="s">
        <v>31</v>
      </c>
      <c r="C42" s="42">
        <f>-C27</f>
        <v>96459</v>
      </c>
      <c r="D42" s="42"/>
      <c r="E42" s="42">
        <v>92700</v>
      </c>
    </row>
    <row r="43" spans="1:5" ht="15.75">
      <c r="A43" s="39"/>
      <c r="B43" s="50" t="s">
        <v>35</v>
      </c>
      <c r="C43" s="98">
        <f>SUM(C38:C42)</f>
        <v>3934581</v>
      </c>
      <c r="D43" s="45"/>
      <c r="E43" s="98">
        <f>SUM(E38:E42)</f>
        <v>2350179</v>
      </c>
    </row>
    <row r="44" spans="1:5" ht="15.75">
      <c r="A44" s="39"/>
      <c r="B44" s="50"/>
      <c r="C44" s="42"/>
      <c r="D44" s="42"/>
      <c r="E44" s="42"/>
    </row>
    <row r="45" spans="1:10" ht="15.75">
      <c r="A45" s="29"/>
      <c r="B45" s="32" t="s">
        <v>36</v>
      </c>
      <c r="C45" s="42"/>
      <c r="D45" s="42"/>
      <c r="E45" s="42"/>
      <c r="G45" s="53" t="s">
        <v>37</v>
      </c>
      <c r="H45" s="54"/>
      <c r="I45" s="54"/>
      <c r="J45" s="54"/>
    </row>
    <row r="46" spans="1:10" ht="15.75">
      <c r="A46" s="29"/>
      <c r="B46" s="55" t="s">
        <v>68</v>
      </c>
      <c r="C46" s="42">
        <v>0</v>
      </c>
      <c r="D46" s="42"/>
      <c r="E46" s="96">
        <v>85481</v>
      </c>
      <c r="G46" s="54"/>
      <c r="H46" s="54"/>
      <c r="I46" s="54"/>
      <c r="J46" s="54"/>
    </row>
    <row r="47" spans="1:10" ht="15.75">
      <c r="A47" s="29"/>
      <c r="B47" s="39" t="s">
        <v>38</v>
      </c>
      <c r="C47" s="42">
        <v>-487429</v>
      </c>
      <c r="D47" s="42"/>
      <c r="E47" s="96">
        <v>-1340884</v>
      </c>
      <c r="G47" s="54" t="s">
        <v>39</v>
      </c>
      <c r="I47" s="54"/>
      <c r="J47" s="56">
        <v>4680560</v>
      </c>
    </row>
    <row r="48" spans="1:10" ht="15.75">
      <c r="A48" s="29"/>
      <c r="B48" s="39" t="s">
        <v>127</v>
      </c>
      <c r="C48" s="42">
        <v>-1854445</v>
      </c>
      <c r="D48" s="42"/>
      <c r="E48" s="42">
        <v>-784350</v>
      </c>
      <c r="G48" s="54" t="s">
        <v>40</v>
      </c>
      <c r="I48" s="54"/>
      <c r="J48" s="56">
        <v>-1830146</v>
      </c>
    </row>
    <row r="49" spans="1:10" ht="15.75">
      <c r="A49" s="29"/>
      <c r="B49" s="55" t="s">
        <v>125</v>
      </c>
      <c r="C49" s="42">
        <v>-4018981</v>
      </c>
      <c r="D49" s="42"/>
      <c r="E49" s="42">
        <v>-3067822</v>
      </c>
      <c r="G49" s="54"/>
      <c r="I49" s="54"/>
      <c r="J49" s="56"/>
    </row>
    <row r="50" spans="1:10" ht="15.75" hidden="1">
      <c r="A50" s="29"/>
      <c r="B50" s="39" t="s">
        <v>41</v>
      </c>
      <c r="C50" s="42"/>
      <c r="D50" s="42"/>
      <c r="E50" s="42">
        <v>0</v>
      </c>
      <c r="G50" s="54" t="s">
        <v>42</v>
      </c>
      <c r="I50" s="54"/>
      <c r="J50" s="57">
        <v>-3534991</v>
      </c>
    </row>
    <row r="51" spans="1:10" ht="15.75" hidden="1">
      <c r="A51" s="29"/>
      <c r="B51" s="39" t="s">
        <v>43</v>
      </c>
      <c r="C51" s="42"/>
      <c r="D51" s="42"/>
      <c r="E51" s="42">
        <v>0</v>
      </c>
      <c r="G51" s="54"/>
      <c r="I51" s="54"/>
      <c r="J51" s="58"/>
    </row>
    <row r="52" spans="1:10" ht="15.75">
      <c r="A52" s="29"/>
      <c r="B52" s="31"/>
      <c r="C52" s="31"/>
      <c r="D52" s="31"/>
      <c r="E52" s="31"/>
      <c r="G52" s="54"/>
      <c r="I52" s="54"/>
      <c r="J52" s="58"/>
    </row>
    <row r="53" spans="1:10" ht="15.75">
      <c r="A53" s="29"/>
      <c r="B53" s="39"/>
      <c r="C53" s="42"/>
      <c r="D53" s="42"/>
      <c r="E53" s="42"/>
      <c r="G53" s="54"/>
      <c r="I53" s="54"/>
      <c r="J53" s="58"/>
    </row>
    <row r="54" spans="1:10" ht="15.75">
      <c r="A54" s="29"/>
      <c r="B54" s="50" t="s">
        <v>102</v>
      </c>
      <c r="C54" s="98">
        <f>SUM(C46:C53)</f>
        <v>-6360855</v>
      </c>
      <c r="D54" s="45"/>
      <c r="E54" s="98">
        <f>SUM(E46:E53)</f>
        <v>-5107575</v>
      </c>
      <c r="G54" s="54" t="s">
        <v>44</v>
      </c>
      <c r="I54" s="54"/>
      <c r="J54" s="57">
        <v>-1106737</v>
      </c>
    </row>
    <row r="55" spans="1:10" ht="15.75">
      <c r="A55" s="29"/>
      <c r="B55" s="39"/>
      <c r="C55" s="42"/>
      <c r="D55" s="42"/>
      <c r="E55" s="42"/>
      <c r="G55" s="54" t="s">
        <v>45</v>
      </c>
      <c r="I55" s="54"/>
      <c r="J55" s="56">
        <f>SUM(J54:J54)</f>
        <v>-1106737</v>
      </c>
    </row>
    <row r="56" spans="1:10" ht="15.75">
      <c r="A56" s="29"/>
      <c r="B56" s="32" t="s">
        <v>46</v>
      </c>
      <c r="C56" s="42"/>
      <c r="D56" s="42"/>
      <c r="E56" s="42"/>
      <c r="G56" s="54" t="s">
        <v>47</v>
      </c>
      <c r="I56" s="54"/>
      <c r="J56" s="57">
        <v>2636293</v>
      </c>
    </row>
    <row r="57" spans="1:12" ht="16.5" customHeight="1">
      <c r="A57" s="29"/>
      <c r="B57" s="55" t="s">
        <v>92</v>
      </c>
      <c r="C57" s="190">
        <v>-331622</v>
      </c>
      <c r="D57" s="42"/>
      <c r="E57" s="96">
        <v>-282845</v>
      </c>
      <c r="J57" s="58"/>
      <c r="L57" s="130"/>
    </row>
    <row r="58" spans="1:12" ht="16.5" customHeight="1">
      <c r="A58" s="29"/>
      <c r="B58" s="55" t="s">
        <v>155</v>
      </c>
      <c r="C58" s="190">
        <v>0</v>
      </c>
      <c r="D58" s="42"/>
      <c r="E58" s="96">
        <v>92376</v>
      </c>
      <c r="J58" s="58"/>
      <c r="L58" s="130"/>
    </row>
    <row r="59" spans="1:12" ht="16.5" customHeight="1">
      <c r="A59" s="29"/>
      <c r="B59" s="55" t="s">
        <v>185</v>
      </c>
      <c r="C59" s="190">
        <v>0</v>
      </c>
      <c r="D59" s="42"/>
      <c r="E59" s="96">
        <v>736800</v>
      </c>
      <c r="J59" s="58"/>
      <c r="L59" s="130"/>
    </row>
    <row r="60" spans="1:12" ht="16.5" customHeight="1">
      <c r="A60" s="29"/>
      <c r="B60" s="55" t="s">
        <v>195</v>
      </c>
      <c r="C60" s="190">
        <v>49</v>
      </c>
      <c r="D60" s="42"/>
      <c r="E60" s="96">
        <v>0</v>
      </c>
      <c r="J60" s="58"/>
      <c r="L60" s="130"/>
    </row>
    <row r="61" spans="1:10" ht="16.5" customHeight="1">
      <c r="A61" s="29"/>
      <c r="B61" s="39" t="s">
        <v>168</v>
      </c>
      <c r="C61" s="42">
        <v>367710</v>
      </c>
      <c r="D61" s="42"/>
      <c r="E61" s="42">
        <v>153960</v>
      </c>
      <c r="J61" s="58"/>
    </row>
    <row r="62" spans="1:10" ht="16.5" customHeight="1">
      <c r="A62" s="29"/>
      <c r="B62" s="39"/>
      <c r="C62" s="42"/>
      <c r="D62" s="42"/>
      <c r="E62" s="42"/>
      <c r="J62" s="58"/>
    </row>
    <row r="63" spans="1:10" ht="16.5" customHeight="1">
      <c r="A63" s="29"/>
      <c r="B63" s="50" t="s">
        <v>103</v>
      </c>
      <c r="C63" s="98">
        <f>SUM(C57:C62)</f>
        <v>36137</v>
      </c>
      <c r="D63" s="45"/>
      <c r="E63" s="98">
        <f>SUM(E57:E62)</f>
        <v>700291</v>
      </c>
      <c r="J63" s="58"/>
    </row>
    <row r="64" spans="1:10" ht="15.75">
      <c r="A64" s="29"/>
      <c r="B64" s="50"/>
      <c r="C64" s="45"/>
      <c r="D64" s="45"/>
      <c r="E64" s="45"/>
      <c r="J64" s="58"/>
    </row>
    <row r="65" spans="1:10" ht="15.75">
      <c r="A65" s="39"/>
      <c r="C65" s="60"/>
      <c r="D65" s="61"/>
      <c r="E65" s="60"/>
      <c r="J65" s="58"/>
    </row>
    <row r="66" spans="1:10" ht="15.75">
      <c r="A66" s="39"/>
      <c r="B66" s="55" t="s">
        <v>93</v>
      </c>
      <c r="C66" s="60">
        <f>C43+C54+C63</f>
        <v>-2390137</v>
      </c>
      <c r="D66" s="61"/>
      <c r="E66" s="60">
        <f>E43+E54+E63</f>
        <v>-2057105</v>
      </c>
      <c r="J66" s="58"/>
    </row>
    <row r="67" spans="1:10" ht="15.75">
      <c r="A67" s="39"/>
      <c r="B67" s="51"/>
      <c r="C67" s="78"/>
      <c r="D67" s="79"/>
      <c r="E67" s="78"/>
      <c r="J67" s="58"/>
    </row>
    <row r="68" spans="1:10" ht="15.75">
      <c r="A68" s="39"/>
      <c r="B68" s="51" t="s">
        <v>94</v>
      </c>
      <c r="C68" s="40">
        <v>5224852</v>
      </c>
      <c r="D68" s="40"/>
      <c r="E68" s="96">
        <v>6322966</v>
      </c>
      <c r="J68" s="51"/>
    </row>
    <row r="69" spans="1:10" ht="15.75">
      <c r="A69" s="39"/>
      <c r="B69" s="51"/>
      <c r="C69" s="40"/>
      <c r="D69" s="40"/>
      <c r="E69" s="40"/>
      <c r="J69" s="51"/>
    </row>
    <row r="70" spans="1:5" ht="16.5" thickBot="1">
      <c r="A70" s="39"/>
      <c r="B70" s="50"/>
      <c r="C70" s="95">
        <f>SUM(C65:C68)</f>
        <v>2834715</v>
      </c>
      <c r="D70" s="45"/>
      <c r="E70" s="95">
        <f>SUM(E65:E68)</f>
        <v>4265861</v>
      </c>
    </row>
    <row r="71" spans="1:5" ht="16.5" thickTop="1">
      <c r="A71" s="39"/>
      <c r="B71" s="50"/>
      <c r="C71" s="40"/>
      <c r="D71" s="40"/>
      <c r="E71" s="40"/>
    </row>
    <row r="72" spans="1:5" ht="15.75">
      <c r="A72" s="29"/>
      <c r="B72" s="59"/>
      <c r="C72" s="40"/>
      <c r="D72" s="40"/>
      <c r="E72" s="40"/>
    </row>
    <row r="73" spans="1:5" ht="15.75">
      <c r="A73" s="29"/>
      <c r="B73" s="62" t="s">
        <v>48</v>
      </c>
      <c r="C73" s="63"/>
      <c r="D73" s="63"/>
      <c r="E73" s="63"/>
    </row>
    <row r="74" spans="1:5" ht="15.75">
      <c r="A74" s="29"/>
      <c r="B74" s="39" t="s">
        <v>49</v>
      </c>
      <c r="C74" s="186"/>
      <c r="D74" s="63"/>
      <c r="E74" s="63"/>
    </row>
    <row r="75" spans="1:5" ht="15.75">
      <c r="A75" s="29"/>
      <c r="B75" s="39" t="s">
        <v>50</v>
      </c>
      <c r="C75" s="42">
        <v>1300000</v>
      </c>
      <c r="D75" s="42"/>
      <c r="E75" s="96">
        <v>2300000</v>
      </c>
    </row>
    <row r="76" spans="1:5" ht="15.75">
      <c r="A76" s="29"/>
      <c r="B76" s="39" t="s">
        <v>51</v>
      </c>
      <c r="C76" s="42">
        <v>1534715</v>
      </c>
      <c r="D76" s="42"/>
      <c r="E76" s="96">
        <v>1965861</v>
      </c>
    </row>
    <row r="77" spans="1:6" ht="16.5" thickBot="1">
      <c r="A77" s="29"/>
      <c r="B77" s="39"/>
      <c r="C77" s="95">
        <f>SUM(C75:C76)</f>
        <v>2834715</v>
      </c>
      <c r="D77" s="64"/>
      <c r="E77" s="95">
        <f>SUM(E75:E76)</f>
        <v>4265861</v>
      </c>
      <c r="F77" s="65"/>
    </row>
    <row r="78" spans="1:6" ht="16.5" thickTop="1">
      <c r="A78" s="29"/>
      <c r="B78" s="39"/>
      <c r="C78" s="42"/>
      <c r="D78" s="64"/>
      <c r="E78" s="42"/>
      <c r="F78" s="65"/>
    </row>
    <row r="79" spans="1:15" ht="31.5" customHeight="1">
      <c r="A79" s="29"/>
      <c r="B79" s="264" t="s">
        <v>180</v>
      </c>
      <c r="C79" s="268"/>
      <c r="D79" s="268"/>
      <c r="E79" s="268"/>
      <c r="F79" s="124"/>
      <c r="G79" s="124"/>
      <c r="H79" s="124"/>
      <c r="I79" s="124"/>
      <c r="J79" s="124"/>
      <c r="K79" s="124"/>
      <c r="L79" s="189"/>
      <c r="M79" s="124"/>
      <c r="N79" s="124"/>
      <c r="O79" s="124"/>
    </row>
    <row r="80" spans="1:15" ht="15.75">
      <c r="A80" s="29"/>
      <c r="B80" s="268"/>
      <c r="C80" s="268"/>
      <c r="D80" s="268"/>
      <c r="E80" s="268"/>
      <c r="F80" s="124"/>
      <c r="G80" s="124"/>
      <c r="H80" s="124"/>
      <c r="I80" s="124"/>
      <c r="J80" s="124"/>
      <c r="K80" s="124"/>
      <c r="L80" s="189"/>
      <c r="M80" s="124"/>
      <c r="N80" s="124"/>
      <c r="O80" s="124"/>
    </row>
    <row r="81" spans="1:10" ht="15.75">
      <c r="A81" s="269"/>
      <c r="B81" s="266"/>
      <c r="C81" s="266"/>
      <c r="D81" s="266"/>
      <c r="E81" s="266"/>
      <c r="F81" s="266"/>
      <c r="G81" s="266"/>
      <c r="H81" s="266"/>
      <c r="I81" s="266"/>
      <c r="J81" s="266"/>
    </row>
    <row r="82" spans="1:10" ht="15.75">
      <c r="A82" s="266"/>
      <c r="B82" s="266"/>
      <c r="C82" s="266"/>
      <c r="D82" s="266"/>
      <c r="E82" s="266"/>
      <c r="F82" s="266"/>
      <c r="G82" s="266"/>
      <c r="H82" s="266"/>
      <c r="I82" s="266"/>
      <c r="J82" s="266"/>
    </row>
    <row r="83" spans="1:10" ht="15.75">
      <c r="A83" s="94"/>
      <c r="B83" s="94"/>
      <c r="C83" s="203"/>
      <c r="D83" s="94"/>
      <c r="E83" s="94"/>
      <c r="F83" s="94"/>
      <c r="G83" s="94"/>
      <c r="H83" s="94"/>
      <c r="I83" s="94"/>
      <c r="J83" s="94"/>
    </row>
    <row r="84" spans="1:9" ht="15.75">
      <c r="A84" s="253" t="s">
        <v>119</v>
      </c>
      <c r="B84" s="266"/>
      <c r="C84" s="266"/>
      <c r="D84" s="266"/>
      <c r="E84" s="266"/>
      <c r="F84" s="266"/>
      <c r="G84" s="266"/>
      <c r="H84" s="266"/>
      <c r="I84" s="266"/>
    </row>
    <row r="85" spans="1:9" ht="15.75">
      <c r="A85" s="266"/>
      <c r="B85" s="266"/>
      <c r="C85" s="266"/>
      <c r="D85" s="266"/>
      <c r="E85" s="266"/>
      <c r="F85" s="266"/>
      <c r="G85" s="266"/>
      <c r="H85" s="266"/>
      <c r="I85" s="266"/>
    </row>
    <row r="86" spans="1:9" ht="15.75">
      <c r="A86" s="266"/>
      <c r="B86" s="266"/>
      <c r="C86" s="266"/>
      <c r="D86" s="266"/>
      <c r="E86" s="266"/>
      <c r="F86" s="266"/>
      <c r="G86" s="266"/>
      <c r="H86" s="266"/>
      <c r="I86" s="266"/>
    </row>
    <row r="87" ht="15.75">
      <c r="C87" s="187"/>
    </row>
    <row r="88" ht="15.75">
      <c r="C88" s="187"/>
    </row>
  </sheetData>
  <sheetProtection/>
  <mergeCells count="3">
    <mergeCell ref="A84:I86"/>
    <mergeCell ref="A81:J82"/>
    <mergeCell ref="B79:E80"/>
  </mergeCells>
  <printOptions/>
  <pageMargins left="0.98" right="0.18" top="0.17" bottom="0.22" header="0.17" footer="0.17"/>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Q61"/>
  <sheetViews>
    <sheetView zoomScale="75" zoomScaleNormal="75" zoomScalePageLayoutView="0" workbookViewId="0" topLeftCell="A1">
      <selection activeCell="J20" sqref="J20"/>
    </sheetView>
  </sheetViews>
  <sheetFormatPr defaultColWidth="8.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3" customWidth="1"/>
    <col min="7" max="7" width="1.4921875" style="4" customWidth="1"/>
    <col min="8" max="8" width="22.25390625" style="177" customWidth="1"/>
    <col min="9" max="9" width="2.125" style="4" customWidth="1"/>
    <col min="10" max="10" width="21.25390625" style="143" customWidth="1"/>
    <col min="11" max="11" width="3.125" style="4" customWidth="1"/>
    <col min="12" max="12" width="21.25390625" style="120" customWidth="1"/>
    <col min="13" max="13" width="19.625" style="120" customWidth="1"/>
    <col min="14" max="14" width="15.125" style="120" customWidth="1"/>
    <col min="15" max="15" width="15.75390625" style="4" customWidth="1"/>
    <col min="16" max="16384" width="8.00390625" style="4" customWidth="1"/>
  </cols>
  <sheetData>
    <row r="1" spans="1:9" ht="15.75">
      <c r="A1" s="1" t="s">
        <v>167</v>
      </c>
      <c r="B1" s="2"/>
      <c r="C1" s="110"/>
      <c r="D1" s="110"/>
      <c r="E1" s="110"/>
      <c r="F1" s="142"/>
      <c r="G1" s="110"/>
      <c r="H1" s="169"/>
      <c r="I1" s="110"/>
    </row>
    <row r="2" spans="1:9" ht="15.75">
      <c r="A2" s="110" t="s">
        <v>3</v>
      </c>
      <c r="B2" s="110"/>
      <c r="C2" s="110"/>
      <c r="D2" s="110"/>
      <c r="E2" s="110"/>
      <c r="F2" s="142"/>
      <c r="G2" s="110"/>
      <c r="H2" s="169"/>
      <c r="I2" s="110"/>
    </row>
    <row r="3" spans="1:9" ht="15.75">
      <c r="A3" s="200" t="s">
        <v>175</v>
      </c>
      <c r="B3" s="200"/>
      <c r="C3" s="110"/>
      <c r="D3" s="110"/>
      <c r="E3" s="110"/>
      <c r="F3" s="142"/>
      <c r="G3" s="110"/>
      <c r="H3" s="169"/>
      <c r="I3" s="110"/>
    </row>
    <row r="4" spans="1:9" ht="15.75">
      <c r="A4" s="110"/>
      <c r="B4" s="110"/>
      <c r="C4" s="110"/>
      <c r="D4" s="110"/>
      <c r="E4" s="110"/>
      <c r="F4" s="142"/>
      <c r="G4" s="110"/>
      <c r="H4" s="169"/>
      <c r="I4" s="110"/>
    </row>
    <row r="5" spans="1:9" ht="15.75">
      <c r="A5" s="201" t="s">
        <v>176</v>
      </c>
      <c r="B5" s="200"/>
      <c r="C5" s="200"/>
      <c r="D5" s="200"/>
      <c r="E5" s="200"/>
      <c r="F5" s="202"/>
      <c r="G5" s="110"/>
      <c r="H5" s="169"/>
      <c r="I5" s="110"/>
    </row>
    <row r="6" spans="1:9" ht="15.75">
      <c r="A6" s="110"/>
      <c r="B6" s="110"/>
      <c r="C6" s="110"/>
      <c r="D6" s="110"/>
      <c r="E6" s="110"/>
      <c r="F6" s="142"/>
      <c r="G6" s="110"/>
      <c r="H6" s="169"/>
      <c r="I6" s="110"/>
    </row>
    <row r="7" spans="1:10" ht="15.75">
      <c r="A7" s="110"/>
      <c r="B7" s="110"/>
      <c r="C7" s="110"/>
      <c r="G7" s="111"/>
      <c r="H7" s="257"/>
      <c r="I7" s="257"/>
      <c r="J7" s="257"/>
    </row>
    <row r="8" spans="1:12" ht="15.75">
      <c r="A8" s="111"/>
      <c r="B8" s="2"/>
      <c r="C8" s="2"/>
      <c r="D8" s="257" t="s">
        <v>63</v>
      </c>
      <c r="E8" s="257"/>
      <c r="F8" s="257"/>
      <c r="G8" s="257"/>
      <c r="H8" s="257"/>
      <c r="I8" s="257"/>
      <c r="J8" s="257"/>
      <c r="K8" s="257"/>
      <c r="L8" s="257"/>
    </row>
    <row r="9" spans="1:12" ht="15.75">
      <c r="A9" s="111"/>
      <c r="B9" s="2"/>
      <c r="C9" s="2"/>
      <c r="D9" s="85"/>
      <c r="E9" s="7"/>
      <c r="F9" s="144"/>
      <c r="G9" s="7"/>
      <c r="H9" s="170"/>
      <c r="I9" s="7"/>
      <c r="J9" s="144"/>
      <c r="L9" s="132" t="s">
        <v>109</v>
      </c>
    </row>
    <row r="10" spans="1:12" ht="15.75">
      <c r="A10" s="111"/>
      <c r="B10" s="2"/>
      <c r="C10" s="2"/>
      <c r="D10" s="85" t="s">
        <v>105</v>
      </c>
      <c r="E10" s="85"/>
      <c r="F10" s="145" t="s">
        <v>106</v>
      </c>
      <c r="G10" s="111"/>
      <c r="H10" s="171" t="s">
        <v>107</v>
      </c>
      <c r="I10" s="8"/>
      <c r="J10" s="145" t="s">
        <v>108</v>
      </c>
      <c r="L10" s="133" t="s">
        <v>110</v>
      </c>
    </row>
    <row r="11" spans="1:12" ht="15.75">
      <c r="A11" s="111"/>
      <c r="B11" s="2"/>
      <c r="C11" s="2"/>
      <c r="D11" s="85"/>
      <c r="E11" s="85"/>
      <c r="F11" s="145"/>
      <c r="G11" s="111"/>
      <c r="H11" s="171"/>
      <c r="I11" s="8"/>
      <c r="J11" s="145"/>
      <c r="L11" s="134"/>
    </row>
    <row r="12" spans="1:12" ht="15.75">
      <c r="A12" s="111"/>
      <c r="B12" s="112" t="s">
        <v>12</v>
      </c>
      <c r="C12" s="2"/>
      <c r="D12" s="113" t="s">
        <v>181</v>
      </c>
      <c r="E12" s="85"/>
      <c r="F12" s="131" t="s">
        <v>182</v>
      </c>
      <c r="G12" s="111"/>
      <c r="H12" s="172" t="s">
        <v>183</v>
      </c>
      <c r="I12" s="111"/>
      <c r="J12" s="131" t="s">
        <v>184</v>
      </c>
      <c r="L12" s="135" t="s">
        <v>187</v>
      </c>
    </row>
    <row r="13" spans="1:12" ht="15.75">
      <c r="A13" s="111"/>
      <c r="B13" s="2"/>
      <c r="C13" s="2"/>
      <c r="D13" s="85" t="s">
        <v>7</v>
      </c>
      <c r="E13" s="2"/>
      <c r="F13" s="145" t="s">
        <v>7</v>
      </c>
      <c r="G13" s="2"/>
      <c r="H13" s="173" t="s">
        <v>7</v>
      </c>
      <c r="I13" s="2"/>
      <c r="J13" s="145" t="s">
        <v>7</v>
      </c>
      <c r="L13" s="134" t="s">
        <v>7</v>
      </c>
    </row>
    <row r="14" spans="4:15" ht="15.75">
      <c r="D14" s="11"/>
      <c r="E14" s="11"/>
      <c r="F14" s="146"/>
      <c r="G14" s="11"/>
      <c r="H14" s="174"/>
      <c r="I14" s="11"/>
      <c r="J14" s="204"/>
      <c r="L14" s="136"/>
      <c r="O14" s="11" t="s">
        <v>128</v>
      </c>
    </row>
    <row r="15" spans="1:17" ht="15.75">
      <c r="A15" s="4" t="s">
        <v>70</v>
      </c>
      <c r="D15" s="83">
        <v>6738532.19</v>
      </c>
      <c r="E15" s="83"/>
      <c r="F15" s="147">
        <v>6853982.88</v>
      </c>
      <c r="G15" s="83"/>
      <c r="H15" s="127">
        <v>4791586.27</v>
      </c>
      <c r="I15" s="83"/>
      <c r="J15" s="147">
        <v>7441897.66</v>
      </c>
      <c r="L15" s="137">
        <f>+D15+F15+H15+J15</f>
        <v>25825999</v>
      </c>
      <c r="M15" s="120">
        <v>25825999</v>
      </c>
      <c r="O15" s="120">
        <f>+L15-M15</f>
        <v>0</v>
      </c>
      <c r="Q15" s="120"/>
    </row>
    <row r="16" spans="4:17" ht="15.75">
      <c r="D16" s="83"/>
      <c r="E16" s="83"/>
      <c r="F16" s="147"/>
      <c r="G16" s="83"/>
      <c r="H16" s="127"/>
      <c r="I16" s="83"/>
      <c r="J16" s="204"/>
      <c r="L16" s="136"/>
      <c r="O16" s="120">
        <f aca="true" t="shared" si="0" ref="O16:O36">+L16-M16</f>
        <v>0</v>
      </c>
      <c r="Q16" s="120"/>
    </row>
    <row r="17" spans="1:17" ht="15.75">
      <c r="A17" s="4" t="s">
        <v>71</v>
      </c>
      <c r="D17" s="14">
        <v>-3025239.25</v>
      </c>
      <c r="E17" s="83"/>
      <c r="F17" s="148">
        <v>-2814575.51</v>
      </c>
      <c r="G17" s="83"/>
      <c r="H17" s="178">
        <v>-2336937.81</v>
      </c>
      <c r="I17" s="83"/>
      <c r="J17" s="148">
        <v>-4219032.43</v>
      </c>
      <c r="L17" s="148">
        <f>+D17+F17+H17+J17</f>
        <v>-12395785</v>
      </c>
      <c r="M17" s="120">
        <v>-12395785</v>
      </c>
      <c r="O17" s="120">
        <f t="shared" si="0"/>
        <v>0</v>
      </c>
      <c r="Q17" s="120"/>
    </row>
    <row r="18" spans="4:17" ht="15.75">
      <c r="D18" s="83"/>
      <c r="E18" s="83"/>
      <c r="F18" s="147"/>
      <c r="G18" s="83"/>
      <c r="H18" s="137"/>
      <c r="I18" s="83"/>
      <c r="J18" s="204"/>
      <c r="L18" s="136"/>
      <c r="O18" s="120">
        <f t="shared" si="0"/>
        <v>0</v>
      </c>
      <c r="Q18" s="120"/>
    </row>
    <row r="19" spans="1:17" ht="15.75">
      <c r="A19" s="4" t="s">
        <v>72</v>
      </c>
      <c r="D19" s="149">
        <f>SUM(D15:D18)</f>
        <v>3713292.9400000004</v>
      </c>
      <c r="E19" s="83"/>
      <c r="F19" s="149">
        <f>SUM(F15:F18)</f>
        <v>4039407.37</v>
      </c>
      <c r="G19" s="83"/>
      <c r="H19" s="137">
        <f>SUM(H15:H18)</f>
        <v>2454648.4599999995</v>
      </c>
      <c r="I19" s="83"/>
      <c r="J19" s="149">
        <f>+J15+J17</f>
        <v>3222865.2300000004</v>
      </c>
      <c r="L19" s="127">
        <f>SUM(L15:L18)</f>
        <v>13430214</v>
      </c>
      <c r="M19" s="127">
        <f>SUM(M15:M18)</f>
        <v>13430214</v>
      </c>
      <c r="O19" s="120">
        <f t="shared" si="0"/>
        <v>0</v>
      </c>
      <c r="Q19" s="120"/>
    </row>
    <row r="20" spans="4:17" ht="15.75">
      <c r="D20" s="83"/>
      <c r="E20" s="83"/>
      <c r="F20" s="147"/>
      <c r="G20" s="83"/>
      <c r="H20" s="137"/>
      <c r="I20" s="83"/>
      <c r="J20" s="204"/>
      <c r="L20" s="136"/>
      <c r="O20" s="120">
        <f t="shared" si="0"/>
        <v>0</v>
      </c>
      <c r="Q20" s="120"/>
    </row>
    <row r="21" spans="1:17" ht="15.75">
      <c r="A21" s="4" t="s">
        <v>73</v>
      </c>
      <c r="D21" s="83">
        <v>30273.82</v>
      </c>
      <c r="E21" s="83"/>
      <c r="F21" s="147">
        <v>49367.32</v>
      </c>
      <c r="G21" s="83"/>
      <c r="H21" s="127">
        <v>20048.24</v>
      </c>
      <c r="I21" s="83"/>
      <c r="J21" s="147">
        <v>337857.62</v>
      </c>
      <c r="L21" s="137">
        <f aca="true" t="shared" si="1" ref="L21:L27">+D21+F21+H21+J21</f>
        <v>437547</v>
      </c>
      <c r="M21" s="120">
        <v>437547</v>
      </c>
      <c r="O21" s="120">
        <f t="shared" si="0"/>
        <v>0</v>
      </c>
      <c r="Q21" s="120"/>
    </row>
    <row r="22" spans="4:17" ht="15.75">
      <c r="D22" s="83"/>
      <c r="E22" s="83"/>
      <c r="F22" s="147"/>
      <c r="G22" s="83"/>
      <c r="H22" s="127"/>
      <c r="I22" s="83"/>
      <c r="J22" s="204"/>
      <c r="L22" s="137">
        <f t="shared" si="1"/>
        <v>0</v>
      </c>
      <c r="O22" s="120">
        <f t="shared" si="0"/>
        <v>0</v>
      </c>
      <c r="Q22" s="120"/>
    </row>
    <row r="23" spans="1:17" ht="15.75">
      <c r="A23" s="4" t="s">
        <v>74</v>
      </c>
      <c r="D23" s="83">
        <v>-374739.8</v>
      </c>
      <c r="E23" s="83"/>
      <c r="F23" s="147">
        <f>-314204.83-300000</f>
        <v>-614204.8300000001</v>
      </c>
      <c r="G23" s="83"/>
      <c r="H23" s="149">
        <v>-671479.04</v>
      </c>
      <c r="I23" s="83"/>
      <c r="J23" s="147">
        <v>-1176147.33</v>
      </c>
      <c r="L23" s="147">
        <f t="shared" si="1"/>
        <v>-2836571</v>
      </c>
      <c r="M23" s="120">
        <v>-2836571</v>
      </c>
      <c r="O23" s="120">
        <f t="shared" si="0"/>
        <v>0</v>
      </c>
      <c r="Q23" s="120"/>
    </row>
    <row r="24" spans="4:17" ht="15.75">
      <c r="D24" s="83"/>
      <c r="E24" s="83"/>
      <c r="F24" s="150"/>
      <c r="G24" s="83"/>
      <c r="H24" s="149"/>
      <c r="I24" s="83"/>
      <c r="J24" s="145"/>
      <c r="L24" s="147">
        <f t="shared" si="1"/>
        <v>0</v>
      </c>
      <c r="O24" s="120">
        <f t="shared" si="0"/>
        <v>0</v>
      </c>
      <c r="Q24" s="120"/>
    </row>
    <row r="25" spans="1:17" ht="15.75">
      <c r="A25" s="4" t="s">
        <v>75</v>
      </c>
      <c r="D25" s="83">
        <v>-962372.043</v>
      </c>
      <c r="E25" s="83"/>
      <c r="F25" s="147">
        <f>-674609.73-107400</f>
        <v>-782009.73</v>
      </c>
      <c r="G25" s="83"/>
      <c r="H25" s="149">
        <f>-907814.1+240</f>
        <v>-907574.1</v>
      </c>
      <c r="I25" s="83"/>
      <c r="J25" s="147">
        <v>-724477.13</v>
      </c>
      <c r="L25" s="147">
        <f t="shared" si="1"/>
        <v>-3376433.003</v>
      </c>
      <c r="M25" s="120">
        <v>-3376433</v>
      </c>
      <c r="O25" s="120">
        <f t="shared" si="0"/>
        <v>-0.003000000026077032</v>
      </c>
      <c r="Q25" s="120"/>
    </row>
    <row r="26" spans="4:17" ht="15.75">
      <c r="D26" s="83"/>
      <c r="E26" s="83"/>
      <c r="F26" s="147"/>
      <c r="G26" s="83"/>
      <c r="H26" s="149"/>
      <c r="I26" s="83"/>
      <c r="J26" s="204"/>
      <c r="L26" s="147">
        <f t="shared" si="1"/>
        <v>0</v>
      </c>
      <c r="O26" s="120">
        <f t="shared" si="0"/>
        <v>0</v>
      </c>
      <c r="Q26" s="120"/>
    </row>
    <row r="27" spans="1:17" ht="15.75">
      <c r="A27" s="4" t="s">
        <v>76</v>
      </c>
      <c r="D27" s="14">
        <v>-264461.83</v>
      </c>
      <c r="E27" s="83"/>
      <c r="F27" s="148">
        <v>-399672.5</v>
      </c>
      <c r="G27" s="83"/>
      <c r="H27" s="178">
        <v>-317040.6</v>
      </c>
      <c r="I27" s="83"/>
      <c r="J27" s="148">
        <v>-209254.07</v>
      </c>
      <c r="L27" s="148">
        <f t="shared" si="1"/>
        <v>-1190429</v>
      </c>
      <c r="M27" s="120">
        <v>-1190429</v>
      </c>
      <c r="O27" s="120">
        <f t="shared" si="0"/>
        <v>0</v>
      </c>
      <c r="Q27" s="120"/>
    </row>
    <row r="28" spans="4:17" ht="15.75">
      <c r="D28" s="83"/>
      <c r="E28" s="83"/>
      <c r="F28" s="147"/>
      <c r="G28" s="83"/>
      <c r="H28" s="137"/>
      <c r="I28" s="83"/>
      <c r="J28" s="204"/>
      <c r="L28" s="136"/>
      <c r="O28" s="120">
        <f t="shared" si="0"/>
        <v>0</v>
      </c>
      <c r="Q28" s="120"/>
    </row>
    <row r="29" spans="1:17" ht="15.75">
      <c r="A29" s="4" t="s">
        <v>77</v>
      </c>
      <c r="D29" s="83">
        <f>SUM(D19:D27)</f>
        <v>2141993.0870000003</v>
      </c>
      <c r="E29" s="83"/>
      <c r="F29" s="149">
        <f>SUM(F19:F27)</f>
        <v>2292887.63</v>
      </c>
      <c r="G29" s="83"/>
      <c r="H29" s="137">
        <f>SUM(H19:H27)</f>
        <v>578602.9599999997</v>
      </c>
      <c r="I29" s="83"/>
      <c r="J29" s="149">
        <f>SUM(J19:J27)</f>
        <v>1450844.3200000005</v>
      </c>
      <c r="L29" s="127">
        <f>SUM(L19:L27)</f>
        <v>6464327.9969999995</v>
      </c>
      <c r="M29" s="127">
        <f>SUM(M19:M27)</f>
        <v>6464328</v>
      </c>
      <c r="O29" s="120">
        <f t="shared" si="0"/>
        <v>-0.0030000004917383194</v>
      </c>
      <c r="Q29" s="120"/>
    </row>
    <row r="30" spans="4:17" ht="15.75">
      <c r="D30" s="83"/>
      <c r="E30" s="83"/>
      <c r="F30" s="147"/>
      <c r="G30" s="83"/>
      <c r="H30" s="137"/>
      <c r="I30" s="83"/>
      <c r="J30" s="147"/>
      <c r="L30" s="137"/>
      <c r="M30" s="121"/>
      <c r="O30" s="120">
        <f t="shared" si="0"/>
        <v>0</v>
      </c>
      <c r="Q30" s="120"/>
    </row>
    <row r="31" spans="1:17" ht="15.75">
      <c r="A31" s="4" t="s">
        <v>78</v>
      </c>
      <c r="D31" s="83">
        <v>-9128.4</v>
      </c>
      <c r="E31" s="83"/>
      <c r="F31" s="147">
        <v>-9128.4</v>
      </c>
      <c r="G31" s="83"/>
      <c r="H31" s="149">
        <v>-8699.24</v>
      </c>
      <c r="I31" s="83"/>
      <c r="J31" s="147">
        <v>-13725.96</v>
      </c>
      <c r="L31" s="147">
        <f>+D31+F31+H31+J31</f>
        <v>-40682</v>
      </c>
      <c r="M31" s="120">
        <v>-40682</v>
      </c>
      <c r="O31" s="120">
        <f t="shared" si="0"/>
        <v>0</v>
      </c>
      <c r="Q31" s="120"/>
    </row>
    <row r="32" spans="4:17" ht="15.75">
      <c r="D32" s="14"/>
      <c r="E32" s="83"/>
      <c r="F32" s="148"/>
      <c r="G32" s="83"/>
      <c r="H32" s="175"/>
      <c r="I32" s="83"/>
      <c r="J32" s="205"/>
      <c r="L32" s="239"/>
      <c r="O32" s="120">
        <f t="shared" si="0"/>
        <v>0</v>
      </c>
      <c r="Q32" s="120"/>
    </row>
    <row r="33" spans="1:17" ht="15.75">
      <c r="A33" s="4" t="s">
        <v>79</v>
      </c>
      <c r="D33" s="83">
        <f>SUM(D29:D31)</f>
        <v>2132864.6870000004</v>
      </c>
      <c r="E33" s="83"/>
      <c r="F33" s="149">
        <f>SUM(F29:F31)</f>
        <v>2283759.23</v>
      </c>
      <c r="G33" s="83"/>
      <c r="H33" s="137">
        <f>SUM(H29:H31)</f>
        <v>569903.7199999997</v>
      </c>
      <c r="I33" s="83"/>
      <c r="J33" s="149">
        <f>+J29+J31</f>
        <v>1437118.3600000006</v>
      </c>
      <c r="L33" s="127">
        <f>+L29+L31</f>
        <v>6423645.9969999995</v>
      </c>
      <c r="M33" s="127">
        <f>+M29+M31</f>
        <v>6423646</v>
      </c>
      <c r="O33" s="120">
        <f t="shared" si="0"/>
        <v>-0.0030000004917383194</v>
      </c>
      <c r="P33" s="120"/>
      <c r="Q33" s="120"/>
    </row>
    <row r="34" spans="4:17" ht="15.75">
      <c r="D34" s="83"/>
      <c r="E34" s="83"/>
      <c r="F34" s="147"/>
      <c r="G34" s="83"/>
      <c r="H34" s="137"/>
      <c r="I34" s="83"/>
      <c r="J34" s="204"/>
      <c r="L34" s="174"/>
      <c r="O34" s="120">
        <f t="shared" si="0"/>
        <v>0</v>
      </c>
      <c r="Q34" s="120"/>
    </row>
    <row r="35" spans="1:17" ht="15.75">
      <c r="A35" s="4" t="s">
        <v>80</v>
      </c>
      <c r="B35" s="11" t="s">
        <v>101</v>
      </c>
      <c r="D35" s="83">
        <v>-685067</v>
      </c>
      <c r="E35" s="83"/>
      <c r="F35" s="147">
        <v>-403635.19</v>
      </c>
      <c r="G35" s="83"/>
      <c r="H35" s="149">
        <v>-146054.5</v>
      </c>
      <c r="I35" s="83"/>
      <c r="J35" s="147">
        <v>-371235.31</v>
      </c>
      <c r="L35" s="147">
        <f>+D35+F35+H35+J35</f>
        <v>-1605992</v>
      </c>
      <c r="M35" s="120">
        <v>-1605992</v>
      </c>
      <c r="O35" s="120">
        <f t="shared" si="0"/>
        <v>0</v>
      </c>
      <c r="Q35" s="120"/>
    </row>
    <row r="36" spans="4:17" ht="15.75">
      <c r="D36" s="14"/>
      <c r="E36" s="83"/>
      <c r="F36" s="148"/>
      <c r="G36" s="83"/>
      <c r="H36" s="175"/>
      <c r="I36" s="83"/>
      <c r="J36" s="205"/>
      <c r="L36" s="239"/>
      <c r="O36" s="120">
        <f t="shared" si="0"/>
        <v>0</v>
      </c>
      <c r="Q36" s="120"/>
    </row>
    <row r="37" spans="1:17" ht="15.75">
      <c r="A37" s="4" t="s">
        <v>81</v>
      </c>
      <c r="D37" s="83">
        <f>SUM(D33:D36)</f>
        <v>1447797.6870000004</v>
      </c>
      <c r="E37" s="83"/>
      <c r="F37" s="149">
        <f>SUM(F33:F36)</f>
        <v>1880124.04</v>
      </c>
      <c r="G37" s="83"/>
      <c r="H37" s="137">
        <f>SUM(H33:H36)</f>
        <v>423849.21999999974</v>
      </c>
      <c r="I37" s="83"/>
      <c r="J37" s="149">
        <f>+J33+J35</f>
        <v>1065883.0500000005</v>
      </c>
      <c r="L37" s="127">
        <f>SUM(L33:L36)</f>
        <v>4817653.9969999995</v>
      </c>
      <c r="M37" s="127">
        <f>SUM(M33:M36)</f>
        <v>4817654</v>
      </c>
      <c r="Q37" s="120"/>
    </row>
    <row r="38" spans="4:12" ht="15.75">
      <c r="D38" s="83"/>
      <c r="E38" s="83"/>
      <c r="F38" s="147"/>
      <c r="G38" s="83"/>
      <c r="H38" s="137"/>
      <c r="I38" s="83"/>
      <c r="J38" s="204"/>
      <c r="L38" s="136"/>
    </row>
    <row r="39" spans="1:12" ht="15.75">
      <c r="A39" s="4" t="s">
        <v>82</v>
      </c>
      <c r="D39" s="83">
        <v>0</v>
      </c>
      <c r="E39" s="83"/>
      <c r="F39" s="147">
        <v>0</v>
      </c>
      <c r="G39" s="83"/>
      <c r="H39" s="137">
        <f>+D39</f>
        <v>0</v>
      </c>
      <c r="I39" s="83"/>
      <c r="J39" s="147">
        <v>-8159</v>
      </c>
      <c r="L39" s="137">
        <f>+D39+F39+H39+J39</f>
        <v>-8159</v>
      </c>
    </row>
    <row r="40" spans="4:12" ht="15.75">
      <c r="D40" s="114"/>
      <c r="E40" s="83"/>
      <c r="F40" s="148"/>
      <c r="G40" s="83"/>
      <c r="H40" s="138"/>
      <c r="I40" s="83"/>
      <c r="J40" s="205"/>
      <c r="L40" s="139"/>
    </row>
    <row r="41" spans="1:12" ht="15.75">
      <c r="A41" s="15" t="s">
        <v>83</v>
      </c>
      <c r="D41" s="83">
        <f>SUM(D37:D39)</f>
        <v>1447797.6870000004</v>
      </c>
      <c r="E41" s="83"/>
      <c r="F41" s="149">
        <f>SUM(F37:F39)</f>
        <v>1880124.04</v>
      </c>
      <c r="G41" s="83"/>
      <c r="H41" s="137">
        <f>SUM(H37:H39)</f>
        <v>423849.21999999974</v>
      </c>
      <c r="I41" s="83"/>
      <c r="J41" s="149">
        <f>SUM(J37:J39)</f>
        <v>1057724.0500000005</v>
      </c>
      <c r="L41" s="127">
        <f>SUM(L37:L39)</f>
        <v>4809494.9969999995</v>
      </c>
    </row>
    <row r="42" spans="4:12" ht="15.75">
      <c r="D42" s="83"/>
      <c r="E42" s="83"/>
      <c r="F42" s="149"/>
      <c r="G42" s="83"/>
      <c r="H42" s="137"/>
      <c r="I42" s="83"/>
      <c r="J42" s="149"/>
      <c r="L42" s="127"/>
    </row>
    <row r="43" spans="1:12" ht="19.5" customHeight="1" thickBot="1">
      <c r="A43" s="15" t="s">
        <v>84</v>
      </c>
      <c r="D43" s="16">
        <f>SUM(D41:D41)</f>
        <v>1447797.6870000004</v>
      </c>
      <c r="E43" s="83"/>
      <c r="F43" s="151">
        <f>SUM(F41:F41)</f>
        <v>1880124.04</v>
      </c>
      <c r="G43" s="83"/>
      <c r="H43" s="176">
        <f>SUM(H37:H39)</f>
        <v>423849.21999999974</v>
      </c>
      <c r="I43" s="83"/>
      <c r="J43" s="151">
        <f>SUM(J41:J41)</f>
        <v>1057724.0500000005</v>
      </c>
      <c r="L43" s="140">
        <f>SUM(L41:L41)</f>
        <v>4809494.9969999995</v>
      </c>
    </row>
    <row r="44" spans="4:12" ht="16.5" thickTop="1">
      <c r="D44" s="83"/>
      <c r="E44" s="83"/>
      <c r="F44" s="149"/>
      <c r="G44" s="83"/>
      <c r="H44" s="127"/>
      <c r="I44" s="83"/>
      <c r="J44" s="204"/>
      <c r="L44" s="136"/>
    </row>
    <row r="45" spans="4:12" ht="15.75">
      <c r="D45" s="83"/>
      <c r="E45" s="83"/>
      <c r="F45" s="149"/>
      <c r="G45" s="83"/>
      <c r="H45" s="127"/>
      <c r="I45" s="83"/>
      <c r="J45" s="204"/>
      <c r="L45" s="136"/>
    </row>
    <row r="46" spans="4:12" ht="15.75">
      <c r="D46" s="83"/>
      <c r="E46" s="83"/>
      <c r="F46" s="149"/>
      <c r="G46" s="83"/>
      <c r="H46" s="127"/>
      <c r="I46" s="83"/>
      <c r="J46" s="204"/>
      <c r="L46" s="136"/>
    </row>
    <row r="47" spans="1:12" ht="15.75">
      <c r="A47" s="4" t="s">
        <v>87</v>
      </c>
      <c r="B47" s="11" t="s">
        <v>8</v>
      </c>
      <c r="D47" s="115"/>
      <c r="E47" s="83"/>
      <c r="F47" s="115"/>
      <c r="G47" s="83"/>
      <c r="H47" s="127">
        <f>H41/178871500*100</f>
        <v>0.23695738001861658</v>
      </c>
      <c r="I47" s="83"/>
      <c r="J47" s="149">
        <f>J41/120000000*100</f>
        <v>0.8814367083333337</v>
      </c>
      <c r="L47" s="137" t="s">
        <v>97</v>
      </c>
    </row>
    <row r="48" spans="4:12" ht="15.75">
      <c r="D48" s="84"/>
      <c r="E48" s="84"/>
      <c r="F48" s="152"/>
      <c r="J48" s="152"/>
      <c r="L48" s="141"/>
    </row>
    <row r="49" spans="1:12" ht="15.75">
      <c r="A49" s="4" t="s">
        <v>88</v>
      </c>
      <c r="B49" s="11" t="s">
        <v>9</v>
      </c>
      <c r="D49" s="92" t="s">
        <v>97</v>
      </c>
      <c r="E49" s="84"/>
      <c r="F49" s="147" t="s">
        <v>97</v>
      </c>
      <c r="H49" s="137" t="s">
        <v>97</v>
      </c>
      <c r="J49" s="147" t="s">
        <v>97</v>
      </c>
      <c r="L49" s="137" t="s">
        <v>97</v>
      </c>
    </row>
    <row r="51" spans="1:10" ht="15.75">
      <c r="A51" s="269" t="s">
        <v>104</v>
      </c>
      <c r="B51" s="266"/>
      <c r="C51" s="266"/>
      <c r="D51" s="266"/>
      <c r="E51" s="266"/>
      <c r="F51" s="266"/>
      <c r="G51" s="266"/>
      <c r="H51" s="266"/>
      <c r="I51" s="266"/>
      <c r="J51" s="266"/>
    </row>
    <row r="52" spans="1:10" ht="15.75">
      <c r="A52" s="266"/>
      <c r="B52" s="266"/>
      <c r="C52" s="266"/>
      <c r="D52" s="266"/>
      <c r="E52" s="266"/>
      <c r="F52" s="266"/>
      <c r="G52" s="266"/>
      <c r="H52" s="266"/>
      <c r="I52" s="266"/>
      <c r="J52" s="266"/>
    </row>
    <row r="53" ht="15.75">
      <c r="A53" s="18"/>
    </row>
    <row r="54" spans="1:10" ht="15.75">
      <c r="A54" s="253" t="s">
        <v>100</v>
      </c>
      <c r="B54" s="270"/>
      <c r="C54" s="270"/>
      <c r="D54" s="270"/>
      <c r="E54" s="270"/>
      <c r="F54" s="270"/>
      <c r="G54" s="270"/>
      <c r="H54" s="270"/>
      <c r="I54" s="270"/>
      <c r="J54" s="270"/>
    </row>
    <row r="55" spans="1:10" ht="15.75">
      <c r="A55" s="270"/>
      <c r="B55" s="270"/>
      <c r="C55" s="270"/>
      <c r="D55" s="270"/>
      <c r="E55" s="270"/>
      <c r="F55" s="270"/>
      <c r="G55" s="270"/>
      <c r="H55" s="270"/>
      <c r="I55" s="270"/>
      <c r="J55" s="270"/>
    </row>
    <row r="57" spans="1:4" ht="15.75">
      <c r="A57" s="118" t="s">
        <v>111</v>
      </c>
      <c r="B57" s="11" t="s">
        <v>113</v>
      </c>
      <c r="D57" s="19"/>
    </row>
    <row r="58" spans="1:4" ht="15.75">
      <c r="A58" s="4" t="s">
        <v>112</v>
      </c>
      <c r="B58" s="116">
        <f>14058-4622.25</f>
        <v>9435.75</v>
      </c>
      <c r="D58" s="20" t="s">
        <v>117</v>
      </c>
    </row>
    <row r="59" spans="1:4" ht="15.75">
      <c r="A59" s="4" t="s">
        <v>114</v>
      </c>
      <c r="B59" s="116">
        <f>331456-308237+164.25</f>
        <v>23383.25</v>
      </c>
      <c r="D59" s="20" t="s">
        <v>117</v>
      </c>
    </row>
    <row r="60" spans="1:4" ht="15.75">
      <c r="A60" s="4" t="s">
        <v>115</v>
      </c>
      <c r="B60" s="116">
        <f>83317-116136</f>
        <v>-32819</v>
      </c>
      <c r="D60" s="20" t="s">
        <v>116</v>
      </c>
    </row>
    <row r="61" ht="16.5" thickBot="1">
      <c r="B61" s="117">
        <f>+B60+B59+B58</f>
        <v>0</v>
      </c>
    </row>
    <row r="62" ht="16.5" thickTop="1"/>
  </sheetData>
  <sheetProtection/>
  <mergeCells count="4">
    <mergeCell ref="A51:J52"/>
    <mergeCell ref="A54:J55"/>
    <mergeCell ref="H7:J7"/>
    <mergeCell ref="D8:L8"/>
  </mergeCells>
  <printOptions/>
  <pageMargins left="0.98" right="0.29" top="0.17" bottom="0.29" header="0.17" footer="0.5"/>
  <pageSetup horizontalDpi="600" verticalDpi="600" orientation="landscape" scale="65" r:id="rId1"/>
  <headerFooter alignWithMargins="0">
    <oddFooter>&amp;R&amp;9&amp;F</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5" sqref="C35"/>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ly.hong</cp:lastModifiedBy>
  <cp:lastPrinted>2012-08-29T06:30:21Z</cp:lastPrinted>
  <dcterms:created xsi:type="dcterms:W3CDTF">2005-11-21T03:06:23Z</dcterms:created>
  <dcterms:modified xsi:type="dcterms:W3CDTF">2012-08-30T09:23:01Z</dcterms:modified>
  <cp:category/>
  <cp:version/>
  <cp:contentType/>
  <cp:contentStatus/>
</cp:coreProperties>
</file>